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n.tno.nl\data\Projects\060\0\05738\Kluis\WP1.07-Bos\WP1.07 course delivery\Exercises\"/>
    </mc:Choice>
  </mc:AlternateContent>
  <bookViews>
    <workbookView xWindow="120" yWindow="108" windowWidth="20112" windowHeight="774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C38" i="1" l="1"/>
  <c r="C57" i="1"/>
  <c r="C56" i="1"/>
  <c r="C55" i="1"/>
  <c r="S4" i="1"/>
  <c r="S3" i="1"/>
  <c r="C51" i="1"/>
  <c r="C50" i="1"/>
  <c r="C49" i="1"/>
  <c r="E39" i="1"/>
  <c r="E44" i="1" s="1"/>
  <c r="E47" i="1" s="1"/>
  <c r="E50" i="1" s="1"/>
  <c r="E53" i="1" s="1"/>
  <c r="F39" i="1"/>
  <c r="G39" i="1"/>
  <c r="H39" i="1"/>
  <c r="H43" i="1" s="1"/>
  <c r="H46" i="1" s="1"/>
  <c r="H49" i="1" s="1"/>
  <c r="H52" i="1" s="1"/>
  <c r="I39" i="1"/>
  <c r="J39" i="1"/>
  <c r="K39" i="1"/>
  <c r="L39" i="1"/>
  <c r="M39" i="1"/>
  <c r="M43" i="1" s="1"/>
  <c r="M46" i="1" s="1"/>
  <c r="M49" i="1" s="1"/>
  <c r="M52" i="1" s="1"/>
  <c r="D39" i="1"/>
  <c r="D44" i="1" s="1"/>
  <c r="D47" i="1" s="1"/>
  <c r="D50" i="1" s="1"/>
  <c r="D53" i="1" s="1"/>
  <c r="D56" i="1" s="1"/>
  <c r="E38" i="1"/>
  <c r="F38" i="1"/>
  <c r="G38" i="1"/>
  <c r="H38" i="1"/>
  <c r="I38" i="1"/>
  <c r="I43" i="1" s="1"/>
  <c r="I46" i="1" s="1"/>
  <c r="I49" i="1" s="1"/>
  <c r="I52" i="1" s="1"/>
  <c r="J38" i="1"/>
  <c r="K38" i="1"/>
  <c r="L38" i="1"/>
  <c r="M38" i="1"/>
  <c r="D38" i="1"/>
  <c r="E43" i="1"/>
  <c r="E46" i="1" s="1"/>
  <c r="E49" i="1" s="1"/>
  <c r="E52" i="1" s="1"/>
  <c r="F43" i="1"/>
  <c r="F46" i="1" s="1"/>
  <c r="F49" i="1" s="1"/>
  <c r="F52" i="1" s="1"/>
  <c r="G43" i="1"/>
  <c r="G46" i="1" s="1"/>
  <c r="G49" i="1" s="1"/>
  <c r="G52" i="1" s="1"/>
  <c r="E40" i="1"/>
  <c r="F40" i="1"/>
  <c r="G40" i="1"/>
  <c r="H40" i="1"/>
  <c r="I40" i="1"/>
  <c r="J40" i="1"/>
  <c r="K40" i="1"/>
  <c r="L40" i="1"/>
  <c r="M40" i="1"/>
  <c r="E41" i="1"/>
  <c r="D41" i="1"/>
  <c r="D40" i="1"/>
  <c r="D43" i="1" l="1"/>
  <c r="D46" i="1" s="1"/>
  <c r="D49" i="1" s="1"/>
  <c r="D52" i="1" s="1"/>
  <c r="D55" i="1" s="1"/>
  <c r="E55" i="1" s="1"/>
  <c r="F55" i="1" s="1"/>
  <c r="L43" i="1"/>
  <c r="L46" i="1" s="1"/>
  <c r="L49" i="1" s="1"/>
  <c r="L52" i="1" s="1"/>
  <c r="K43" i="1"/>
  <c r="K46" i="1" s="1"/>
  <c r="K49" i="1" s="1"/>
  <c r="K52" i="1" s="1"/>
  <c r="J43" i="1"/>
  <c r="J46" i="1" s="1"/>
  <c r="J49" i="1" s="1"/>
  <c r="J52" i="1" s="1"/>
  <c r="E56" i="1"/>
  <c r="D11" i="1"/>
  <c r="D12" i="1" s="1"/>
  <c r="D8" i="1"/>
  <c r="D9" i="1" s="1"/>
  <c r="D10" i="1" s="1"/>
  <c r="D14" i="1"/>
  <c r="D15" i="1" l="1"/>
  <c r="D16" i="1" s="1"/>
  <c r="D42" i="1"/>
  <c r="D45" i="1" s="1"/>
  <c r="D48" i="1" s="1"/>
  <c r="D51" i="1" s="1"/>
  <c r="G55" i="1"/>
  <c r="H55" i="1" s="1"/>
  <c r="I55" i="1" s="1"/>
  <c r="J55" i="1" s="1"/>
  <c r="K55" i="1" s="1"/>
  <c r="L55" i="1" s="1"/>
  <c r="M55" i="1" s="1"/>
  <c r="R3" i="1" s="1"/>
  <c r="E11" i="1"/>
  <c r="E12" i="1" s="1"/>
  <c r="D13" i="1"/>
  <c r="E8" i="1"/>
  <c r="E9" i="1" s="1"/>
  <c r="E14" i="1"/>
  <c r="E15" i="1" l="1"/>
  <c r="E16" i="1" s="1"/>
  <c r="E42" i="1"/>
  <c r="E45" i="1" s="1"/>
  <c r="E48" i="1" s="1"/>
  <c r="E51" i="1" s="1"/>
  <c r="E54" i="1" s="1"/>
  <c r="E57" i="1" s="1"/>
  <c r="D54" i="1"/>
  <c r="D57" i="1" s="1"/>
  <c r="F11" i="1"/>
  <c r="E13" i="1"/>
  <c r="F14" i="1"/>
  <c r="E10" i="1"/>
  <c r="F8" i="1"/>
  <c r="F9" i="1" s="1"/>
  <c r="F10" i="1" s="1"/>
  <c r="F15" i="1" l="1"/>
  <c r="F16" i="1" s="1"/>
  <c r="F42" i="1"/>
  <c r="F45" i="1" s="1"/>
  <c r="F48" i="1" s="1"/>
  <c r="F51" i="1" s="1"/>
  <c r="F54" i="1" s="1"/>
  <c r="F57" i="1" s="1"/>
  <c r="F12" i="1"/>
  <c r="F41" i="1"/>
  <c r="F44" i="1" s="1"/>
  <c r="F47" i="1" s="1"/>
  <c r="F50" i="1" s="1"/>
  <c r="F53" i="1" s="1"/>
  <c r="F56" i="1" s="1"/>
  <c r="G11" i="1"/>
  <c r="F13" i="1"/>
  <c r="G8" i="1"/>
  <c r="G9" i="1" s="1"/>
  <c r="G14" i="1"/>
  <c r="G15" i="1" l="1"/>
  <c r="G16" i="1" s="1"/>
  <c r="G42" i="1"/>
  <c r="G45" i="1" s="1"/>
  <c r="G48" i="1" s="1"/>
  <c r="G51" i="1" s="1"/>
  <c r="G12" i="1"/>
  <c r="H11" i="1" s="1"/>
  <c r="G41" i="1"/>
  <c r="G44" i="1" s="1"/>
  <c r="G47" i="1" s="1"/>
  <c r="G50" i="1" s="1"/>
  <c r="G53" i="1" s="1"/>
  <c r="G56" i="1"/>
  <c r="H14" i="1"/>
  <c r="G10" i="1"/>
  <c r="H8" i="1"/>
  <c r="H9" i="1" s="1"/>
  <c r="G54" i="1" l="1"/>
  <c r="G57" i="1" s="1"/>
  <c r="H57" i="1" s="1"/>
  <c r="H12" i="1"/>
  <c r="H41" i="1"/>
  <c r="H44" i="1" s="1"/>
  <c r="H47" i="1" s="1"/>
  <c r="H50" i="1" s="1"/>
  <c r="H53" i="1" s="1"/>
  <c r="H56" i="1" s="1"/>
  <c r="H15" i="1"/>
  <c r="H16" i="1" s="1"/>
  <c r="H42" i="1"/>
  <c r="H45" i="1" s="1"/>
  <c r="H48" i="1" s="1"/>
  <c r="H51" i="1" s="1"/>
  <c r="H54" i="1" s="1"/>
  <c r="G13" i="1"/>
  <c r="I14" i="1"/>
  <c r="H10" i="1"/>
  <c r="I11" i="1"/>
  <c r="H13" i="1"/>
  <c r="I8" i="1"/>
  <c r="I9" i="1" s="1"/>
  <c r="I15" i="1" l="1"/>
  <c r="I16" i="1" s="1"/>
  <c r="I42" i="1"/>
  <c r="I45" i="1" s="1"/>
  <c r="I48" i="1" s="1"/>
  <c r="I51" i="1" s="1"/>
  <c r="I12" i="1"/>
  <c r="J11" i="1" s="1"/>
  <c r="I41" i="1"/>
  <c r="I44" i="1" s="1"/>
  <c r="I47" i="1" s="1"/>
  <c r="I50" i="1" s="1"/>
  <c r="I53" i="1" s="1"/>
  <c r="I56" i="1" s="1"/>
  <c r="J14" i="1"/>
  <c r="I10" i="1"/>
  <c r="J8" i="1"/>
  <c r="J9" i="1" s="1"/>
  <c r="I54" i="1" l="1"/>
  <c r="I57" i="1" s="1"/>
  <c r="J12" i="1"/>
  <c r="J41" i="1"/>
  <c r="J44" i="1" s="1"/>
  <c r="J47" i="1" s="1"/>
  <c r="J50" i="1" s="1"/>
  <c r="J53" i="1" s="1"/>
  <c r="J56" i="1" s="1"/>
  <c r="J15" i="1"/>
  <c r="J16" i="1" s="1"/>
  <c r="J42" i="1"/>
  <c r="J45" i="1" s="1"/>
  <c r="J48" i="1" s="1"/>
  <c r="J51" i="1" s="1"/>
  <c r="J54" i="1" s="1"/>
  <c r="J57" i="1" s="1"/>
  <c r="I13" i="1"/>
  <c r="J13" i="1"/>
  <c r="K11" i="1"/>
  <c r="K14" i="1"/>
  <c r="J10" i="1"/>
  <c r="K8" i="1"/>
  <c r="K9" i="1" s="1"/>
  <c r="K15" i="1" l="1"/>
  <c r="K16" i="1" s="1"/>
  <c r="K42" i="1"/>
  <c r="K45" i="1" s="1"/>
  <c r="K48" i="1" s="1"/>
  <c r="K51" i="1" s="1"/>
  <c r="K54" i="1" s="1"/>
  <c r="K57" i="1" s="1"/>
  <c r="K12" i="1"/>
  <c r="L11" i="1" s="1"/>
  <c r="L41" i="1" s="1"/>
  <c r="L44" i="1" s="1"/>
  <c r="L47" i="1" s="1"/>
  <c r="L50" i="1" s="1"/>
  <c r="L53" i="1" s="1"/>
  <c r="K41" i="1"/>
  <c r="K44" i="1" s="1"/>
  <c r="K47" i="1" s="1"/>
  <c r="K50" i="1" s="1"/>
  <c r="K53" i="1" s="1"/>
  <c r="K56" i="1" s="1"/>
  <c r="L56" i="1" s="1"/>
  <c r="L8" i="1"/>
  <c r="L9" i="1" s="1"/>
  <c r="M8" i="1" s="1"/>
  <c r="M9" i="1" s="1"/>
  <c r="M10" i="1" s="1"/>
  <c r="K10" i="1"/>
  <c r="L14" i="1"/>
  <c r="L15" i="1" l="1"/>
  <c r="L42" i="1"/>
  <c r="L45" i="1" s="1"/>
  <c r="L48" i="1" s="1"/>
  <c r="L51" i="1" s="1"/>
  <c r="L54" i="1" s="1"/>
  <c r="L57" i="1" s="1"/>
  <c r="L12" i="1"/>
  <c r="L13" i="1" s="1"/>
  <c r="K13" i="1"/>
  <c r="L16" i="1"/>
  <c r="M14" i="1"/>
  <c r="L10" i="1"/>
  <c r="M15" i="1" l="1"/>
  <c r="M16" i="1" s="1"/>
  <c r="M42" i="1"/>
  <c r="M45" i="1" s="1"/>
  <c r="M48" i="1" s="1"/>
  <c r="M51" i="1" s="1"/>
  <c r="M11" i="1"/>
  <c r="M54" i="1" l="1"/>
  <c r="M57" i="1" s="1"/>
  <c r="R5" i="1" s="1"/>
  <c r="S5" i="1"/>
  <c r="M12" i="1"/>
  <c r="M13" i="1" s="1"/>
  <c r="M41" i="1"/>
  <c r="M44" i="1" s="1"/>
  <c r="M47" i="1" s="1"/>
  <c r="M50" i="1" s="1"/>
  <c r="M53" i="1" s="1"/>
  <c r="M56" i="1" s="1"/>
  <c r="R4" i="1" s="1"/>
</calcChain>
</file>

<file path=xl/sharedStrings.xml><?xml version="1.0" encoding="utf-8"?>
<sst xmlns="http://schemas.openxmlformats.org/spreadsheetml/2006/main" count="49" uniqueCount="45">
  <si>
    <t>capex</t>
  </si>
  <si>
    <t>salvage</t>
  </si>
  <si>
    <t>lifetime (yrs)</t>
  </si>
  <si>
    <t>DB</t>
  </si>
  <si>
    <t>#months in yr1</t>
  </si>
  <si>
    <t>DDB</t>
  </si>
  <si>
    <t>Double DB</t>
  </si>
  <si>
    <t>rate DDB</t>
  </si>
  <si>
    <t>SLN</t>
  </si>
  <si>
    <t>Straight Line</t>
  </si>
  <si>
    <t>Year</t>
  </si>
  <si>
    <t>DEPRECIATION SCHEMES</t>
  </si>
  <si>
    <t>Decl Balance</t>
  </si>
  <si>
    <t>Cum SLN depr</t>
  </si>
  <si>
    <t>SLN capital employed</t>
  </si>
  <si>
    <t>DB capital employed</t>
  </si>
  <si>
    <t>DDB capital employed</t>
  </si>
  <si>
    <t>Cum DB depr</t>
  </si>
  <si>
    <t>Cum DDB depr</t>
  </si>
  <si>
    <t>Revenue</t>
  </si>
  <si>
    <t>Total opex</t>
  </si>
  <si>
    <t>Capital allowance SLN</t>
  </si>
  <si>
    <t>Capital allowance DB</t>
  </si>
  <si>
    <t>Capital allowance DDB</t>
  </si>
  <si>
    <t>Taxable income SLN</t>
  </si>
  <si>
    <t>Tax @ 25% corp tax SLN</t>
  </si>
  <si>
    <t>Taxable income DB</t>
  </si>
  <si>
    <t>Taxable income DDB</t>
  </si>
  <si>
    <t>Tax @ 25% corp tax DB</t>
  </si>
  <si>
    <t>Tax @ 25% corp tax DDB</t>
  </si>
  <si>
    <t>Post-tax NPV10% SLN</t>
  </si>
  <si>
    <t>Post-tax NPV10% DB</t>
  </si>
  <si>
    <t>Post-tax NPV10% DDB</t>
  </si>
  <si>
    <t>yearly revenue</t>
  </si>
  <si>
    <t>yearly opex</t>
  </si>
  <si>
    <t>NPV</t>
  </si>
  <si>
    <t>IRR</t>
  </si>
  <si>
    <t>Post-tax net income SLN</t>
  </si>
  <si>
    <t>Post-tax net income DB</t>
  </si>
  <si>
    <t>Post-tax net income DDB</t>
  </si>
  <si>
    <t>Post-tax PV10% net income SLN</t>
  </si>
  <si>
    <t>Post-tax PV10% net income DB</t>
  </si>
  <si>
    <t>Post-tax PV10% net income DDB</t>
  </si>
  <si>
    <t>After 10 yrs</t>
  </si>
  <si>
    <t>WACC=discount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</si>
</sst>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;[Red]&quot;€&quot;\ \-#,##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5FFAB"/>
        <bgColor indexed="64"/>
      </patternFill>
    </fill>
    <fill>
      <patternFill patternType="solid">
        <fgColor rgb="FFB9FFD9"/>
        <bgColor indexed="64"/>
      </patternFill>
    </fill>
    <fill>
      <patternFill patternType="solid">
        <fgColor rgb="FFB3C9E3"/>
        <bgColor indexed="64"/>
      </patternFill>
    </fill>
    <fill>
      <patternFill patternType="solid">
        <fgColor rgb="FFFFAFA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0" fillId="0" borderId="0" xfId="0" applyNumberForma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2" fillId="0" borderId="0" xfId="0" applyFont="1"/>
    <xf numFmtId="0" fontId="1" fillId="0" borderId="0" xfId="0" applyFont="1"/>
    <xf numFmtId="0" fontId="0" fillId="3" borderId="2" xfId="0" applyFill="1" applyBorder="1"/>
    <xf numFmtId="0" fontId="0" fillId="5" borderId="2" xfId="0" applyFill="1" applyBorder="1"/>
    <xf numFmtId="0" fontId="0" fillId="5" borderId="5" xfId="0" applyFill="1" applyBorder="1"/>
    <xf numFmtId="164" fontId="0" fillId="5" borderId="4" xfId="0" applyNumberFormat="1" applyFill="1" applyBorder="1"/>
    <xf numFmtId="164" fontId="0" fillId="5" borderId="5" xfId="0" applyNumberFormat="1" applyFill="1" applyBorder="1"/>
    <xf numFmtId="0" fontId="0" fillId="5" borderId="11" xfId="0" applyFill="1" applyBorder="1"/>
    <xf numFmtId="0" fontId="0" fillId="5" borderId="7" xfId="0" applyFill="1" applyBorder="1"/>
    <xf numFmtId="164" fontId="0" fillId="5" borderId="0" xfId="0" applyNumberFormat="1" applyFill="1" applyBorder="1"/>
    <xf numFmtId="164" fontId="0" fillId="5" borderId="7" xfId="0" applyNumberFormat="1" applyFill="1" applyBorder="1"/>
    <xf numFmtId="0" fontId="0" fillId="5" borderId="12" xfId="0" applyFill="1" applyBorder="1"/>
    <xf numFmtId="0" fontId="0" fillId="5" borderId="10" xfId="0" applyFill="1" applyBorder="1"/>
    <xf numFmtId="164" fontId="0" fillId="5" borderId="9" xfId="0" applyNumberFormat="1" applyFill="1" applyBorder="1"/>
    <xf numFmtId="164" fontId="0" fillId="5" borderId="10" xfId="0" applyNumberFormat="1" applyFill="1" applyBorder="1"/>
    <xf numFmtId="0" fontId="0" fillId="6" borderId="2" xfId="0" applyFill="1" applyBorder="1"/>
    <xf numFmtId="164" fontId="0" fillId="6" borderId="4" xfId="0" applyNumberFormat="1" applyFill="1" applyBorder="1"/>
    <xf numFmtId="164" fontId="0" fillId="6" borderId="5" xfId="0" applyNumberFormat="1" applyFill="1" applyBorder="1"/>
    <xf numFmtId="0" fontId="0" fillId="6" borderId="11" xfId="0" applyFill="1" applyBorder="1"/>
    <xf numFmtId="164" fontId="0" fillId="6" borderId="0" xfId="0" applyNumberFormat="1" applyFill="1" applyBorder="1"/>
    <xf numFmtId="164" fontId="0" fillId="6" borderId="7" xfId="0" applyNumberFormat="1" applyFill="1" applyBorder="1"/>
    <xf numFmtId="0" fontId="0" fillId="6" borderId="12" xfId="0" applyFill="1" applyBorder="1"/>
    <xf numFmtId="164" fontId="0" fillId="6" borderId="9" xfId="0" applyNumberFormat="1" applyFill="1" applyBorder="1"/>
    <xf numFmtId="164" fontId="0" fillId="6" borderId="10" xfId="0" applyNumberFormat="1" applyFill="1" applyBorder="1"/>
    <xf numFmtId="0" fontId="0" fillId="7" borderId="2" xfId="0" applyFill="1" applyBorder="1"/>
    <xf numFmtId="164" fontId="0" fillId="7" borderId="3" xfId="0" applyNumberFormat="1" applyFill="1" applyBorder="1"/>
    <xf numFmtId="164" fontId="0" fillId="7" borderId="4" xfId="0" applyNumberFormat="1" applyFill="1" applyBorder="1"/>
    <xf numFmtId="164" fontId="0" fillId="7" borderId="5" xfId="0" applyNumberFormat="1" applyFill="1" applyBorder="1"/>
    <xf numFmtId="0" fontId="0" fillId="7" borderId="11" xfId="0" applyFill="1" applyBorder="1"/>
    <xf numFmtId="164" fontId="0" fillId="7" borderId="6" xfId="0" applyNumberFormat="1" applyFill="1" applyBorder="1"/>
    <xf numFmtId="164" fontId="0" fillId="7" borderId="0" xfId="0" applyNumberFormat="1" applyFill="1" applyBorder="1"/>
    <xf numFmtId="164" fontId="0" fillId="7" borderId="7" xfId="0" applyNumberFormat="1" applyFill="1" applyBorder="1"/>
    <xf numFmtId="0" fontId="0" fillId="7" borderId="12" xfId="0" applyFill="1" applyBorder="1"/>
    <xf numFmtId="164" fontId="0" fillId="7" borderId="8" xfId="0" applyNumberFormat="1" applyFill="1" applyBorder="1"/>
    <xf numFmtId="164" fontId="0" fillId="7" borderId="9" xfId="0" applyNumberFormat="1" applyFill="1" applyBorder="1"/>
    <xf numFmtId="164" fontId="0" fillId="7" borderId="10" xfId="0" applyNumberFormat="1" applyFill="1" applyBorder="1"/>
    <xf numFmtId="1" fontId="0" fillId="0" borderId="0" xfId="0" applyNumberFormat="1"/>
    <xf numFmtId="9" fontId="0" fillId="3" borderId="1" xfId="0" applyNumberFormat="1" applyFill="1" applyBorder="1"/>
    <xf numFmtId="0" fontId="0" fillId="4" borderId="0" xfId="0" applyFill="1"/>
    <xf numFmtId="1" fontId="0" fillId="4" borderId="0" xfId="0" applyNumberFormat="1" applyFill="1"/>
    <xf numFmtId="0" fontId="0" fillId="6" borderId="0" xfId="0" applyFill="1"/>
    <xf numFmtId="1" fontId="0" fillId="6" borderId="0" xfId="0" applyNumberFormat="1" applyFill="1"/>
    <xf numFmtId="0" fontId="0" fillId="7" borderId="0" xfId="0" applyFill="1"/>
    <xf numFmtId="1" fontId="0" fillId="7" borderId="0" xfId="0" applyNumberFormat="1" applyFill="1"/>
    <xf numFmtId="0" fontId="0" fillId="0" borderId="0" xfId="0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0" fontId="0" fillId="5" borderId="4" xfId="0" applyFill="1" applyBorder="1"/>
    <xf numFmtId="0" fontId="0" fillId="5" borderId="0" xfId="0" applyFill="1" applyBorder="1"/>
    <xf numFmtId="0" fontId="0" fillId="5" borderId="9" xfId="0" applyFill="1" applyBorder="1"/>
    <xf numFmtId="0" fontId="0" fillId="6" borderId="4" xfId="0" applyFill="1" applyBorder="1"/>
    <xf numFmtId="0" fontId="0" fillId="6" borderId="0" xfId="0" applyFill="1" applyBorder="1"/>
    <xf numFmtId="0" fontId="0" fillId="6" borderId="9" xfId="0" applyFill="1" applyBorder="1"/>
    <xf numFmtId="0" fontId="0" fillId="7" borderId="3" xfId="0" applyFill="1" applyBorder="1"/>
    <xf numFmtId="0" fontId="0" fillId="7" borderId="6" xfId="0" applyFill="1" applyBorder="1"/>
    <xf numFmtId="0" fontId="0" fillId="7" borderId="8" xfId="0" applyFill="1" applyBorder="1"/>
    <xf numFmtId="165" fontId="0" fillId="6" borderId="1" xfId="0" applyNumberFormat="1" applyFill="1" applyBorder="1" applyAlignment="1">
      <alignment horizontal="center"/>
    </xf>
    <xf numFmtId="165" fontId="0" fillId="7" borderId="1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9FFD9"/>
      <color rgb="FFB3C9E3"/>
      <color rgb="FFFFAFAF"/>
      <color rgb="FF65FFAB"/>
      <color rgb="FFFF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Depreciation schemes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Sheet1!$B$8</c:f>
              <c:strCache>
                <c:ptCount val="1"/>
                <c:pt idx="0">
                  <c:v>Straight Line</c:v>
                </c:pt>
              </c:strCache>
            </c:strRef>
          </c:tx>
          <c:spPr>
            <a:solidFill>
              <a:srgbClr val="00B050">
                <a:alpha val="70000"/>
              </a:srgbClr>
            </a:solidFill>
            <a:ln w="25400">
              <a:solidFill>
                <a:srgbClr val="00B050"/>
              </a:solidFill>
              <a:prstDash val="solid"/>
            </a:ln>
            <a:effectLst/>
          </c:spPr>
          <c:invertIfNegative val="0"/>
          <c:cat>
            <c:numRef>
              <c:f>Sheet1!$D$2:$M$2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Sheet1!$D$8:$M$8</c:f>
              <c:numCache>
                <c:formatCode>"€"\ #,##0;[Red]"€"\ \-#,##0</c:formatCode>
                <c:ptCount val="10"/>
                <c:pt idx="0">
                  <c:v>90000</c:v>
                </c:pt>
                <c:pt idx="1">
                  <c:v>90000</c:v>
                </c:pt>
                <c:pt idx="2">
                  <c:v>90000</c:v>
                </c:pt>
                <c:pt idx="3">
                  <c:v>90000</c:v>
                </c:pt>
                <c:pt idx="4">
                  <c:v>90000</c:v>
                </c:pt>
                <c:pt idx="5">
                  <c:v>90000</c:v>
                </c:pt>
                <c:pt idx="6">
                  <c:v>90000</c:v>
                </c:pt>
                <c:pt idx="7">
                  <c:v>90000</c:v>
                </c:pt>
                <c:pt idx="8">
                  <c:v>90000</c:v>
                </c:pt>
                <c:pt idx="9">
                  <c:v>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709-4137-B91A-297848C5376D}"/>
            </c:ext>
          </c:extLst>
        </c:ser>
        <c:ser>
          <c:idx val="0"/>
          <c:order val="1"/>
          <c:tx>
            <c:strRef>
              <c:f>Sheet1!$B$11</c:f>
              <c:strCache>
                <c:ptCount val="1"/>
                <c:pt idx="0">
                  <c:v>Decl Balance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 w="25400">
              <a:solidFill>
                <a:schemeClr val="accent1"/>
              </a:solidFill>
              <a:prstDash val="solid"/>
            </a:ln>
            <a:effectLst/>
          </c:spPr>
          <c:invertIfNegative val="0"/>
          <c:cat>
            <c:numRef>
              <c:f>Sheet1!$D$2:$M$2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Sheet1!$D$11:$M$11</c:f>
              <c:numCache>
                <c:formatCode>"€"\ #,##0;[Red]"€"\ \-#,##0</c:formatCode>
                <c:ptCount val="10"/>
                <c:pt idx="0">
                  <c:v>206000</c:v>
                </c:pt>
                <c:pt idx="1">
                  <c:v>163564</c:v>
                </c:pt>
                <c:pt idx="2">
                  <c:v>129869.81599999999</c:v>
                </c:pt>
                <c:pt idx="3">
                  <c:v>103116.633904</c:v>
                </c:pt>
                <c:pt idx="4">
                  <c:v>81874.607319775998</c:v>
                </c:pt>
                <c:pt idx="5">
                  <c:v>65008.438211902139</c:v>
                </c:pt>
                <c:pt idx="6">
                  <c:v>51616.699940250299</c:v>
                </c:pt>
                <c:pt idx="7">
                  <c:v>40983.659752558742</c:v>
                </c:pt>
                <c:pt idx="8">
                  <c:v>32541.025843531643</c:v>
                </c:pt>
                <c:pt idx="9">
                  <c:v>25837.574519764123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709-4137-B91A-297848C5376D}"/>
            </c:ext>
          </c:extLst>
        </c:ser>
        <c:ser>
          <c:idx val="1"/>
          <c:order val="2"/>
          <c:tx>
            <c:strRef>
              <c:f>Sheet1!$B$14</c:f>
              <c:strCache>
                <c:ptCount val="1"/>
                <c:pt idx="0">
                  <c:v>Double DB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 w="25400">
              <a:solidFill>
                <a:schemeClr val="accent2"/>
              </a:solidFill>
              <a:prstDash val="solid"/>
            </a:ln>
            <a:effectLst/>
          </c:spPr>
          <c:invertIfNegative val="0"/>
          <c:cat>
            <c:numRef>
              <c:f>Sheet1!$D$2:$M$2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Sheet1!$D$14:$M$14</c:f>
              <c:numCache>
                <c:formatCode>"€"\ #,##0;[Red]"€"\ \-#,##0</c:formatCode>
                <c:ptCount val="10"/>
                <c:pt idx="0">
                  <c:v>270000</c:v>
                </c:pt>
                <c:pt idx="1">
                  <c:v>197100</c:v>
                </c:pt>
                <c:pt idx="2">
                  <c:v>143882.99999999997</c:v>
                </c:pt>
                <c:pt idx="3">
                  <c:v>105034.59</c:v>
                </c:pt>
                <c:pt idx="4">
                  <c:v>76675.25069999999</c:v>
                </c:pt>
                <c:pt idx="5">
                  <c:v>55972.933010999986</c:v>
                </c:pt>
                <c:pt idx="6">
                  <c:v>40860.241098029983</c:v>
                </c:pt>
                <c:pt idx="7">
                  <c:v>10473.98519096995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709-4137-B91A-297848C53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476288"/>
        <c:axId val="233474976"/>
      </c:barChart>
      <c:scatterChart>
        <c:scatterStyle val="lineMarker"/>
        <c:varyColors val="0"/>
        <c:ser>
          <c:idx val="3"/>
          <c:order val="3"/>
          <c:tx>
            <c:strRef>
              <c:f>Sheet1!$B$9</c:f>
              <c:strCache>
                <c:ptCount val="1"/>
                <c:pt idx="0">
                  <c:v>Cum SLN depr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Sheet1!$D$2:$M$2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Sheet1!$D$9:$M$9</c:f>
              <c:numCache>
                <c:formatCode>"€"\ #,##0;[Red]"€"\ \-#,##0</c:formatCode>
                <c:ptCount val="10"/>
                <c:pt idx="0">
                  <c:v>90000</c:v>
                </c:pt>
                <c:pt idx="1">
                  <c:v>180000</c:v>
                </c:pt>
                <c:pt idx="2">
                  <c:v>270000</c:v>
                </c:pt>
                <c:pt idx="3">
                  <c:v>360000</c:v>
                </c:pt>
                <c:pt idx="4">
                  <c:v>450000</c:v>
                </c:pt>
                <c:pt idx="5">
                  <c:v>540000</c:v>
                </c:pt>
                <c:pt idx="6">
                  <c:v>630000</c:v>
                </c:pt>
                <c:pt idx="7">
                  <c:v>720000</c:v>
                </c:pt>
                <c:pt idx="8">
                  <c:v>810000</c:v>
                </c:pt>
                <c:pt idx="9">
                  <c:v>900000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50-49CC-B222-2E107D208E23}"/>
            </c:ext>
          </c:extLst>
        </c:ser>
        <c:ser>
          <c:idx val="4"/>
          <c:order val="4"/>
          <c:tx>
            <c:strRef>
              <c:f>Sheet1!$B$12</c:f>
              <c:strCache>
                <c:ptCount val="1"/>
                <c:pt idx="0">
                  <c:v>Cum DB depr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Sheet1!$D$2:$M$2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Sheet1!$D$12:$M$12</c:f>
              <c:numCache>
                <c:formatCode>"€"\ #,##0;[Red]"€"\ \-#,##0</c:formatCode>
                <c:ptCount val="10"/>
                <c:pt idx="0">
                  <c:v>206000</c:v>
                </c:pt>
                <c:pt idx="1">
                  <c:v>369564</c:v>
                </c:pt>
                <c:pt idx="2">
                  <c:v>499433.81599999999</c:v>
                </c:pt>
                <c:pt idx="3">
                  <c:v>602550.44990400004</c:v>
                </c:pt>
                <c:pt idx="4">
                  <c:v>684425.05722377601</c:v>
                </c:pt>
                <c:pt idx="5">
                  <c:v>749433.49543567817</c:v>
                </c:pt>
                <c:pt idx="6">
                  <c:v>801050.19537592842</c:v>
                </c:pt>
                <c:pt idx="7">
                  <c:v>842033.85512848711</c:v>
                </c:pt>
                <c:pt idx="8">
                  <c:v>874574.8809720187</c:v>
                </c:pt>
                <c:pt idx="9">
                  <c:v>900412.45549178286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50-49CC-B222-2E107D208E23}"/>
            </c:ext>
          </c:extLst>
        </c:ser>
        <c:ser>
          <c:idx val="5"/>
          <c:order val="5"/>
          <c:tx>
            <c:strRef>
              <c:f>Sheet1!$B$15</c:f>
              <c:strCache>
                <c:ptCount val="1"/>
                <c:pt idx="0">
                  <c:v>Cum DDB depr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Sheet1!$D$2:$M$2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Sheet1!$D$15:$M$15</c:f>
              <c:numCache>
                <c:formatCode>"€"\ #,##0;[Red]"€"\ \-#,##0</c:formatCode>
                <c:ptCount val="10"/>
                <c:pt idx="0">
                  <c:v>270000</c:v>
                </c:pt>
                <c:pt idx="1">
                  <c:v>467100</c:v>
                </c:pt>
                <c:pt idx="2">
                  <c:v>610983</c:v>
                </c:pt>
                <c:pt idx="3">
                  <c:v>716017.59</c:v>
                </c:pt>
                <c:pt idx="4">
                  <c:v>792692.84069999994</c:v>
                </c:pt>
                <c:pt idx="5">
                  <c:v>848665.77371099987</c:v>
                </c:pt>
                <c:pt idx="6">
                  <c:v>889526.01480902988</c:v>
                </c:pt>
                <c:pt idx="7">
                  <c:v>899999.99999999977</c:v>
                </c:pt>
                <c:pt idx="8">
                  <c:v>899999.99999999977</c:v>
                </c:pt>
                <c:pt idx="9">
                  <c:v>899999.99999999977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50-49CC-B222-2E107D208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252112"/>
        <c:axId val="440249816"/>
      </c:scatterChart>
      <c:catAx>
        <c:axId val="233476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 since investing capex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474976"/>
        <c:crosses val="autoZero"/>
        <c:auto val="1"/>
        <c:lblAlgn val="ctr"/>
        <c:lblOffset val="100"/>
        <c:noMultiLvlLbl val="1"/>
      </c:catAx>
      <c:valAx>
        <c:axId val="23347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yearly amount deprecaited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€&quot;\ #,##0;[Red]&quot;€&quot;\ \-#,##0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25000"/>
                <a:lumOff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476288"/>
        <c:crosses val="autoZero"/>
        <c:crossBetween val="between"/>
      </c:valAx>
      <c:valAx>
        <c:axId val="4402498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CUMULATIVE DEPRECIATION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€&quot;\ #,##0;[Red]&quot;€&quot;\ \-#,##0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25000"/>
                <a:lumOff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252112"/>
        <c:crosses val="max"/>
        <c:crossBetween val="midCat"/>
      </c:valAx>
      <c:valAx>
        <c:axId val="44025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0249816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15000"/>
            <a:lumOff val="85000"/>
          </a:schemeClr>
        </a:solidFill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>
            <a:alpha val="6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38100">
        <a:solidFill>
          <a:schemeClr val="phClr">
            <a:alpha val="60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>
        <a:solidFill>
          <a:schemeClr val="tx1">
            <a:lumMod val="25000"/>
            <a:lumOff val="75000"/>
          </a:schemeClr>
        </a:solidFill>
      </a:ln>
    </cs:spPr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13</xdr:col>
      <xdr:colOff>0</xdr:colOff>
      <xdr:row>34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483C6B-9E3B-4A7D-91C0-12CE5C955F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zoomScaleNormal="100" workbookViewId="0">
      <pane ySplit="7" topLeftCell="A17" activePane="bottomLeft" state="frozen"/>
      <selection pane="bottomLeft" activeCell="N26" sqref="N26"/>
    </sheetView>
  </sheetViews>
  <sheetFormatPr defaultRowHeight="14.4" x14ac:dyDescent="0.3"/>
  <cols>
    <col min="2" max="2" width="27.33203125" customWidth="1"/>
    <col min="3" max="3" width="10.5546875" customWidth="1"/>
    <col min="4" max="4" width="11.44140625" customWidth="1"/>
  </cols>
  <sheetData>
    <row r="1" spans="1:19" ht="21" x14ac:dyDescent="0.4">
      <c r="A1" s="5" t="s">
        <v>11</v>
      </c>
      <c r="F1" s="6"/>
      <c r="R1" s="65" t="s">
        <v>43</v>
      </c>
      <c r="S1" s="65"/>
    </row>
    <row r="2" spans="1:19" x14ac:dyDescent="0.3">
      <c r="B2" s="2" t="s">
        <v>10</v>
      </c>
      <c r="C2" s="3">
        <v>0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R2" s="66" t="s">
        <v>35</v>
      </c>
      <c r="S2" s="66" t="s">
        <v>36</v>
      </c>
    </row>
    <row r="3" spans="1:19" x14ac:dyDescent="0.3">
      <c r="A3" s="4">
        <v>1000000</v>
      </c>
      <c r="B3" t="s">
        <v>0</v>
      </c>
      <c r="C3" s="49"/>
      <c r="N3" s="42">
        <v>0.15</v>
      </c>
      <c r="O3" t="s">
        <v>44</v>
      </c>
      <c r="Q3" s="67" t="s">
        <v>8</v>
      </c>
      <c r="R3" s="50">
        <f>M55</f>
        <v>242145.2348989223</v>
      </c>
      <c r="S3" s="64">
        <f>IRR(C49:M49,0.2)</f>
        <v>0.21101913233266023</v>
      </c>
    </row>
    <row r="4" spans="1:19" x14ac:dyDescent="0.3">
      <c r="A4" s="4">
        <v>100000</v>
      </c>
      <c r="B4" t="s">
        <v>1</v>
      </c>
      <c r="N4" s="4">
        <v>400000</v>
      </c>
      <c r="O4" t="s">
        <v>33</v>
      </c>
      <c r="Q4" s="67" t="s">
        <v>3</v>
      </c>
      <c r="R4" s="51">
        <f t="shared" ref="R4:R5" si="0">M56</f>
        <v>270324.76476940117</v>
      </c>
      <c r="S4" s="62">
        <f t="shared" ref="S4:S5" si="1">IRR(C50:M50,0.2)</f>
        <v>0.22062712896054348</v>
      </c>
    </row>
    <row r="5" spans="1:19" x14ac:dyDescent="0.3">
      <c r="A5" s="4">
        <v>10</v>
      </c>
      <c r="B5" t="s">
        <v>2</v>
      </c>
      <c r="N5" s="4">
        <v>100000</v>
      </c>
      <c r="O5" t="s">
        <v>34</v>
      </c>
      <c r="Q5" s="67" t="s">
        <v>5</v>
      </c>
      <c r="R5" s="52">
        <f t="shared" si="0"/>
        <v>284118.55035119347</v>
      </c>
      <c r="S5" s="63">
        <f t="shared" si="1"/>
        <v>0.22560246140868911</v>
      </c>
    </row>
    <row r="6" spans="1:19" x14ac:dyDescent="0.3">
      <c r="A6" s="4">
        <v>12</v>
      </c>
      <c r="B6" t="s">
        <v>4</v>
      </c>
    </row>
    <row r="7" spans="1:19" x14ac:dyDescent="0.3">
      <c r="A7" s="7">
        <v>2.7</v>
      </c>
      <c r="B7" t="s">
        <v>7</v>
      </c>
    </row>
    <row r="8" spans="1:19" x14ac:dyDescent="0.3">
      <c r="A8" s="8" t="s">
        <v>8</v>
      </c>
      <c r="B8" s="9" t="s">
        <v>9</v>
      </c>
      <c r="C8" s="53"/>
      <c r="D8" s="10">
        <f>SLN($A$3,$A$4,$A$5)</f>
        <v>90000</v>
      </c>
      <c r="E8" s="10">
        <f>IF(D9=$A$3-$A$4,0,SLN($A$3,$A$4,$A$5))</f>
        <v>90000</v>
      </c>
      <c r="F8" s="10">
        <f>IF(E9=$A$3-$A$4,0,SLN($A$3,$A$4,$A$5))</f>
        <v>90000</v>
      </c>
      <c r="G8" s="10">
        <f>IF(F9=$A$3-$A$4,0,SLN($A$3,$A$4,$A$5))</f>
        <v>90000</v>
      </c>
      <c r="H8" s="10">
        <f>IF(G9=$A$3-$A$4,0,SLN($A$3,$A$4,$A$5))</f>
        <v>90000</v>
      </c>
      <c r="I8" s="10">
        <f>IF(H9=$A$3-$A$4,0,SLN($A$3,$A$4,$A$5))</f>
        <v>90000</v>
      </c>
      <c r="J8" s="10">
        <f>IF(I9=$A$3-$A$4,0,SLN($A$3,$A$4,$A$5))</f>
        <v>90000</v>
      </c>
      <c r="K8" s="10">
        <f>IF(J9=$A$3-$A$4,0,SLN($A$3,$A$4,$A$5))</f>
        <v>90000</v>
      </c>
      <c r="L8" s="10">
        <f>IF(K9=$A$3-$A$4,0,SLN($A$3,$A$4,$A$5))</f>
        <v>90000</v>
      </c>
      <c r="M8" s="11">
        <f>IF(L9=$A$3-$A$4,0,SLN($A$3,$A$4,$A$5))</f>
        <v>90000</v>
      </c>
    </row>
    <row r="9" spans="1:19" x14ac:dyDescent="0.3">
      <c r="A9" s="12"/>
      <c r="B9" s="13" t="s">
        <v>13</v>
      </c>
      <c r="C9" s="54"/>
      <c r="D9" s="14">
        <f>D8</f>
        <v>90000</v>
      </c>
      <c r="E9" s="14">
        <f>D9+E8</f>
        <v>180000</v>
      </c>
      <c r="F9" s="14">
        <f t="shared" ref="F9:I9" si="2">E9+F8</f>
        <v>270000</v>
      </c>
      <c r="G9" s="14">
        <f t="shared" si="2"/>
        <v>360000</v>
      </c>
      <c r="H9" s="14">
        <f t="shared" si="2"/>
        <v>450000</v>
      </c>
      <c r="I9" s="14">
        <f t="shared" si="2"/>
        <v>540000</v>
      </c>
      <c r="J9" s="14">
        <f t="shared" ref="J9" si="3">I9+J8</f>
        <v>630000</v>
      </c>
      <c r="K9" s="14">
        <f t="shared" ref="K9" si="4">J9+K8</f>
        <v>720000</v>
      </c>
      <c r="L9" s="14">
        <f t="shared" ref="L9" si="5">K9+L8</f>
        <v>810000</v>
      </c>
      <c r="M9" s="15">
        <f t="shared" ref="M9" si="6">L9+M8</f>
        <v>900000</v>
      </c>
    </row>
    <row r="10" spans="1:19" x14ac:dyDescent="0.3">
      <c r="A10" s="16"/>
      <c r="B10" s="17" t="s">
        <v>14</v>
      </c>
      <c r="C10" s="55"/>
      <c r="D10" s="18">
        <f>$A$3-D9</f>
        <v>910000</v>
      </c>
      <c r="E10" s="18">
        <f t="shared" ref="E10:M10" si="7">$A$3-E9</f>
        <v>820000</v>
      </c>
      <c r="F10" s="18">
        <f t="shared" si="7"/>
        <v>730000</v>
      </c>
      <c r="G10" s="18">
        <f t="shared" si="7"/>
        <v>640000</v>
      </c>
      <c r="H10" s="18">
        <f t="shared" si="7"/>
        <v>550000</v>
      </c>
      <c r="I10" s="18">
        <f t="shared" si="7"/>
        <v>460000</v>
      </c>
      <c r="J10" s="18">
        <f t="shared" si="7"/>
        <v>370000</v>
      </c>
      <c r="K10" s="18">
        <f t="shared" si="7"/>
        <v>280000</v>
      </c>
      <c r="L10" s="18">
        <f t="shared" si="7"/>
        <v>190000</v>
      </c>
      <c r="M10" s="19">
        <f t="shared" si="7"/>
        <v>100000</v>
      </c>
    </row>
    <row r="11" spans="1:19" x14ac:dyDescent="0.3">
      <c r="A11" s="20" t="s">
        <v>3</v>
      </c>
      <c r="B11" s="20" t="s">
        <v>12</v>
      </c>
      <c r="C11" s="56"/>
      <c r="D11" s="21">
        <f>DB($A$3, $A$4, $A$5, D2,$A$6)</f>
        <v>206000</v>
      </c>
      <c r="E11" s="21">
        <f>IF(D12&lt;=($A$3-$A$4),DB($A$3, $A$4, $A$5, E2,$A$6),0)</f>
        <v>163564</v>
      </c>
      <c r="F11" s="21">
        <f t="shared" ref="F11:M11" si="8">IF(E12&lt;=($A$3-$A$4),DB($A$3, $A$4, $A$5, F2,$A$6),0)</f>
        <v>129869.81599999999</v>
      </c>
      <c r="G11" s="21">
        <f t="shared" si="8"/>
        <v>103116.633904</v>
      </c>
      <c r="H11" s="21">
        <f t="shared" si="8"/>
        <v>81874.607319775998</v>
      </c>
      <c r="I11" s="21">
        <f t="shared" si="8"/>
        <v>65008.438211902139</v>
      </c>
      <c r="J11" s="21">
        <f t="shared" si="8"/>
        <v>51616.699940250299</v>
      </c>
      <c r="K11" s="21">
        <f t="shared" si="8"/>
        <v>40983.659752558742</v>
      </c>
      <c r="L11" s="21">
        <f t="shared" si="8"/>
        <v>32541.025843531643</v>
      </c>
      <c r="M11" s="22">
        <f t="shared" si="8"/>
        <v>25837.574519764123</v>
      </c>
      <c r="N11" s="1"/>
    </row>
    <row r="12" spans="1:19" x14ac:dyDescent="0.3">
      <c r="A12" s="23"/>
      <c r="B12" s="23" t="s">
        <v>17</v>
      </c>
      <c r="C12" s="57"/>
      <c r="D12" s="24">
        <f>D11</f>
        <v>206000</v>
      </c>
      <c r="E12" s="24">
        <f>D12+E11</f>
        <v>369564</v>
      </c>
      <c r="F12" s="24">
        <f t="shared" ref="F12:I12" si="9">E12+F11</f>
        <v>499433.81599999999</v>
      </c>
      <c r="G12" s="24">
        <f t="shared" si="9"/>
        <v>602550.44990400004</v>
      </c>
      <c r="H12" s="24">
        <f t="shared" si="9"/>
        <v>684425.05722377601</v>
      </c>
      <c r="I12" s="24">
        <f t="shared" si="9"/>
        <v>749433.49543567817</v>
      </c>
      <c r="J12" s="24">
        <f t="shared" ref="J12" si="10">I12+J11</f>
        <v>801050.19537592842</v>
      </c>
      <c r="K12" s="24">
        <f t="shared" ref="K12" si="11">J12+K11</f>
        <v>842033.85512848711</v>
      </c>
      <c r="L12" s="24">
        <f t="shared" ref="L12" si="12">K12+L11</f>
        <v>874574.8809720187</v>
      </c>
      <c r="M12" s="25">
        <f t="shared" ref="M12" si="13">L12+M11</f>
        <v>900412.45549178286</v>
      </c>
      <c r="N12" s="1"/>
    </row>
    <row r="13" spans="1:19" x14ac:dyDescent="0.3">
      <c r="A13" s="26"/>
      <c r="B13" s="26" t="s">
        <v>15</v>
      </c>
      <c r="C13" s="58"/>
      <c r="D13" s="27">
        <f>$A$3-D12</f>
        <v>794000</v>
      </c>
      <c r="E13" s="27">
        <f t="shared" ref="E13:M13" si="14">$A$3-E12</f>
        <v>630436</v>
      </c>
      <c r="F13" s="27">
        <f t="shared" si="14"/>
        <v>500566.18400000001</v>
      </c>
      <c r="G13" s="27">
        <f t="shared" si="14"/>
        <v>397449.55009599996</v>
      </c>
      <c r="H13" s="27">
        <f t="shared" si="14"/>
        <v>315574.94277622399</v>
      </c>
      <c r="I13" s="27">
        <f t="shared" si="14"/>
        <v>250566.50456432183</v>
      </c>
      <c r="J13" s="27">
        <f t="shared" si="14"/>
        <v>198949.80462407158</v>
      </c>
      <c r="K13" s="27">
        <f t="shared" si="14"/>
        <v>157966.14487151289</v>
      </c>
      <c r="L13" s="27">
        <f t="shared" si="14"/>
        <v>125425.1190279813</v>
      </c>
      <c r="M13" s="28">
        <f t="shared" si="14"/>
        <v>99587.544508217135</v>
      </c>
      <c r="N13" s="1"/>
    </row>
    <row r="14" spans="1:19" x14ac:dyDescent="0.3">
      <c r="A14" s="29" t="s">
        <v>5</v>
      </c>
      <c r="B14" s="29" t="s">
        <v>6</v>
      </c>
      <c r="C14" s="59"/>
      <c r="D14" s="30">
        <f>DDB($A$3, $A$4, $A$5, D2,$A$7)</f>
        <v>270000</v>
      </c>
      <c r="E14" s="31">
        <f>IF(D9=$A$3-$A$4,0,DDB($A$3, $A$4, $A$5, E2,$A$7))</f>
        <v>197100</v>
      </c>
      <c r="F14" s="31">
        <f t="shared" ref="F14:M14" si="15">IF(E9=$A$3-$A$4,0,DDB($A$3, $A$4, $A$5, F2,$A$7))</f>
        <v>143882.99999999997</v>
      </c>
      <c r="G14" s="31">
        <f t="shared" si="15"/>
        <v>105034.59</v>
      </c>
      <c r="H14" s="31">
        <f t="shared" si="15"/>
        <v>76675.25069999999</v>
      </c>
      <c r="I14" s="31">
        <f t="shared" si="15"/>
        <v>55972.933010999986</v>
      </c>
      <c r="J14" s="31">
        <f t="shared" si="15"/>
        <v>40860.241098029983</v>
      </c>
      <c r="K14" s="31">
        <f t="shared" si="15"/>
        <v>10473.98519096995</v>
      </c>
      <c r="L14" s="31">
        <f t="shared" si="15"/>
        <v>0</v>
      </c>
      <c r="M14" s="32">
        <f t="shared" si="15"/>
        <v>0</v>
      </c>
    </row>
    <row r="15" spans="1:19" x14ac:dyDescent="0.3">
      <c r="A15" s="33"/>
      <c r="B15" s="33" t="s">
        <v>18</v>
      </c>
      <c r="C15" s="60"/>
      <c r="D15" s="34">
        <f>D14</f>
        <v>270000</v>
      </c>
      <c r="E15" s="35">
        <f>D15+E14</f>
        <v>467100</v>
      </c>
      <c r="F15" s="35">
        <f t="shared" ref="F15:I15" si="16">E15+F14</f>
        <v>610983</v>
      </c>
      <c r="G15" s="35">
        <f t="shared" si="16"/>
        <v>716017.59</v>
      </c>
      <c r="H15" s="35">
        <f t="shared" si="16"/>
        <v>792692.84069999994</v>
      </c>
      <c r="I15" s="35">
        <f t="shared" si="16"/>
        <v>848665.77371099987</v>
      </c>
      <c r="J15" s="35">
        <f t="shared" ref="J15" si="17">I15+J14</f>
        <v>889526.01480902988</v>
      </c>
      <c r="K15" s="35">
        <f t="shared" ref="K15" si="18">J15+K14</f>
        <v>899999.99999999977</v>
      </c>
      <c r="L15" s="35">
        <f t="shared" ref="L15" si="19">K15+L14</f>
        <v>899999.99999999977</v>
      </c>
      <c r="M15" s="36">
        <f t="shared" ref="M15" si="20">L15+M14</f>
        <v>899999.99999999977</v>
      </c>
    </row>
    <row r="16" spans="1:19" x14ac:dyDescent="0.3">
      <c r="A16" s="37"/>
      <c r="B16" s="37" t="s">
        <v>16</v>
      </c>
      <c r="C16" s="61"/>
      <c r="D16" s="38">
        <f>$A$3-D15</f>
        <v>730000</v>
      </c>
      <c r="E16" s="39">
        <f t="shared" ref="E16:M16" si="21">$A$3-E15</f>
        <v>532900</v>
      </c>
      <c r="F16" s="39">
        <f t="shared" si="21"/>
        <v>389017</v>
      </c>
      <c r="G16" s="39">
        <f t="shared" si="21"/>
        <v>283982.41000000003</v>
      </c>
      <c r="H16" s="39">
        <f t="shared" si="21"/>
        <v>207307.15930000006</v>
      </c>
      <c r="I16" s="39">
        <f t="shared" si="21"/>
        <v>151334.22628900013</v>
      </c>
      <c r="J16" s="39">
        <f t="shared" si="21"/>
        <v>110473.98519097012</v>
      </c>
      <c r="K16" s="39">
        <f t="shared" si="21"/>
        <v>100000.00000000023</v>
      </c>
      <c r="L16" s="39">
        <f t="shared" si="21"/>
        <v>100000.00000000023</v>
      </c>
      <c r="M16" s="40">
        <f t="shared" si="21"/>
        <v>100000.00000000023</v>
      </c>
    </row>
    <row r="37" spans="2:13" x14ac:dyDescent="0.3">
      <c r="B37" s="2" t="s">
        <v>10</v>
      </c>
      <c r="C37" s="3">
        <v>0</v>
      </c>
      <c r="D37" s="3">
        <v>1</v>
      </c>
      <c r="E37" s="3">
        <v>2</v>
      </c>
      <c r="F37" s="3">
        <v>3</v>
      </c>
      <c r="G37" s="3">
        <v>4</v>
      </c>
      <c r="H37" s="3">
        <v>5</v>
      </c>
      <c r="I37" s="3">
        <v>6</v>
      </c>
      <c r="J37" s="3">
        <v>7</v>
      </c>
      <c r="K37" s="3">
        <v>8</v>
      </c>
      <c r="L37" s="3">
        <v>9</v>
      </c>
      <c r="M37" s="3">
        <v>10</v>
      </c>
    </row>
    <row r="38" spans="2:13" x14ac:dyDescent="0.3">
      <c r="B38" t="s">
        <v>19</v>
      </c>
      <c r="C38" s="41">
        <f>-A3</f>
        <v>-1000000</v>
      </c>
      <c r="D38" s="41">
        <f>$N$4</f>
        <v>400000</v>
      </c>
      <c r="E38" s="41">
        <f t="shared" ref="E38:M38" si="22">$N$4</f>
        <v>400000</v>
      </c>
      <c r="F38" s="41">
        <f t="shared" si="22"/>
        <v>400000</v>
      </c>
      <c r="G38" s="41">
        <f t="shared" si="22"/>
        <v>400000</v>
      </c>
      <c r="H38" s="41">
        <f t="shared" si="22"/>
        <v>400000</v>
      </c>
      <c r="I38" s="41">
        <f t="shared" si="22"/>
        <v>400000</v>
      </c>
      <c r="J38" s="41">
        <f t="shared" si="22"/>
        <v>400000</v>
      </c>
      <c r="K38" s="41">
        <f t="shared" si="22"/>
        <v>400000</v>
      </c>
      <c r="L38" s="41">
        <f t="shared" si="22"/>
        <v>400000</v>
      </c>
      <c r="M38" s="41">
        <f t="shared" si="22"/>
        <v>400000</v>
      </c>
    </row>
    <row r="39" spans="2:13" x14ac:dyDescent="0.3">
      <c r="B39" t="s">
        <v>20</v>
      </c>
      <c r="C39" s="41"/>
      <c r="D39" s="41">
        <f>$N$5</f>
        <v>100000</v>
      </c>
      <c r="E39" s="41">
        <f t="shared" ref="E39:M39" si="23">$N$5</f>
        <v>100000</v>
      </c>
      <c r="F39" s="41">
        <f t="shared" si="23"/>
        <v>100000</v>
      </c>
      <c r="G39" s="41">
        <f t="shared" si="23"/>
        <v>100000</v>
      </c>
      <c r="H39" s="41">
        <f t="shared" si="23"/>
        <v>100000</v>
      </c>
      <c r="I39" s="41">
        <f t="shared" si="23"/>
        <v>100000</v>
      </c>
      <c r="J39" s="41">
        <f t="shared" si="23"/>
        <v>100000</v>
      </c>
      <c r="K39" s="41">
        <f t="shared" si="23"/>
        <v>100000</v>
      </c>
      <c r="L39" s="41">
        <f t="shared" si="23"/>
        <v>100000</v>
      </c>
      <c r="M39" s="41">
        <f t="shared" si="23"/>
        <v>100000</v>
      </c>
    </row>
    <row r="40" spans="2:13" x14ac:dyDescent="0.3">
      <c r="B40" s="43" t="s">
        <v>21</v>
      </c>
      <c r="C40" s="44"/>
      <c r="D40" s="44">
        <f>D8</f>
        <v>90000</v>
      </c>
      <c r="E40" s="44">
        <f t="shared" ref="E40:M40" si="24">E8</f>
        <v>90000</v>
      </c>
      <c r="F40" s="44">
        <f t="shared" si="24"/>
        <v>90000</v>
      </c>
      <c r="G40" s="44">
        <f t="shared" si="24"/>
        <v>90000</v>
      </c>
      <c r="H40" s="44">
        <f t="shared" si="24"/>
        <v>90000</v>
      </c>
      <c r="I40" s="44">
        <f t="shared" si="24"/>
        <v>90000</v>
      </c>
      <c r="J40" s="44">
        <f t="shared" si="24"/>
        <v>90000</v>
      </c>
      <c r="K40" s="44">
        <f t="shared" si="24"/>
        <v>90000</v>
      </c>
      <c r="L40" s="44">
        <f t="shared" si="24"/>
        <v>90000</v>
      </c>
      <c r="M40" s="44">
        <f t="shared" si="24"/>
        <v>90000</v>
      </c>
    </row>
    <row r="41" spans="2:13" x14ac:dyDescent="0.3">
      <c r="B41" s="45" t="s">
        <v>22</v>
      </c>
      <c r="C41" s="46"/>
      <c r="D41" s="46">
        <f>D11</f>
        <v>206000</v>
      </c>
      <c r="E41" s="46">
        <f t="shared" ref="E41:M41" si="25">E11</f>
        <v>163564</v>
      </c>
      <c r="F41" s="46">
        <f t="shared" si="25"/>
        <v>129869.81599999999</v>
      </c>
      <c r="G41" s="46">
        <f t="shared" si="25"/>
        <v>103116.633904</v>
      </c>
      <c r="H41" s="46">
        <f t="shared" si="25"/>
        <v>81874.607319775998</v>
      </c>
      <c r="I41" s="46">
        <f t="shared" si="25"/>
        <v>65008.438211902139</v>
      </c>
      <c r="J41" s="46">
        <f t="shared" si="25"/>
        <v>51616.699940250299</v>
      </c>
      <c r="K41" s="46">
        <f t="shared" si="25"/>
        <v>40983.659752558742</v>
      </c>
      <c r="L41" s="46">
        <f t="shared" si="25"/>
        <v>32541.025843531643</v>
      </c>
      <c r="M41" s="46">
        <f t="shared" si="25"/>
        <v>25837.574519764123</v>
      </c>
    </row>
    <row r="42" spans="2:13" x14ac:dyDescent="0.3">
      <c r="B42" s="47" t="s">
        <v>23</v>
      </c>
      <c r="C42" s="48"/>
      <c r="D42" s="48">
        <f>D14</f>
        <v>270000</v>
      </c>
      <c r="E42" s="48">
        <f t="shared" ref="E42:M42" si="26">E14</f>
        <v>197100</v>
      </c>
      <c r="F42" s="48">
        <f t="shared" si="26"/>
        <v>143882.99999999997</v>
      </c>
      <c r="G42" s="48">
        <f t="shared" si="26"/>
        <v>105034.59</v>
      </c>
      <c r="H42" s="48">
        <f t="shared" si="26"/>
        <v>76675.25069999999</v>
      </c>
      <c r="I42" s="48">
        <f t="shared" si="26"/>
        <v>55972.933010999986</v>
      </c>
      <c r="J42" s="48">
        <f t="shared" si="26"/>
        <v>40860.241098029983</v>
      </c>
      <c r="K42" s="48">
        <f t="shared" si="26"/>
        <v>10473.98519096995</v>
      </c>
      <c r="L42" s="48">
        <f t="shared" si="26"/>
        <v>0</v>
      </c>
      <c r="M42" s="48">
        <f t="shared" si="26"/>
        <v>0</v>
      </c>
    </row>
    <row r="43" spans="2:13" x14ac:dyDescent="0.3">
      <c r="B43" s="43" t="s">
        <v>24</v>
      </c>
      <c r="C43" s="44"/>
      <c r="D43" s="44">
        <f>D38-D39-D40</f>
        <v>210000</v>
      </c>
      <c r="E43" s="44">
        <f t="shared" ref="E43:M43" si="27">E38-E39-E40</f>
        <v>210000</v>
      </c>
      <c r="F43" s="44">
        <f t="shared" si="27"/>
        <v>210000</v>
      </c>
      <c r="G43" s="44">
        <f t="shared" si="27"/>
        <v>210000</v>
      </c>
      <c r="H43" s="44">
        <f t="shared" si="27"/>
        <v>210000</v>
      </c>
      <c r="I43" s="44">
        <f t="shared" si="27"/>
        <v>210000</v>
      </c>
      <c r="J43" s="44">
        <f t="shared" si="27"/>
        <v>210000</v>
      </c>
      <c r="K43" s="44">
        <f t="shared" si="27"/>
        <v>210000</v>
      </c>
      <c r="L43" s="44">
        <f t="shared" si="27"/>
        <v>210000</v>
      </c>
      <c r="M43" s="44">
        <f t="shared" si="27"/>
        <v>210000</v>
      </c>
    </row>
    <row r="44" spans="2:13" x14ac:dyDescent="0.3">
      <c r="B44" s="45" t="s">
        <v>26</v>
      </c>
      <c r="C44" s="46"/>
      <c r="D44" s="46">
        <f>D38-D39-D41</f>
        <v>94000</v>
      </c>
      <c r="E44" s="46">
        <f t="shared" ref="E44:M44" si="28">E38-E39-E41</f>
        <v>136436</v>
      </c>
      <c r="F44" s="46">
        <f t="shared" si="28"/>
        <v>170130.18400000001</v>
      </c>
      <c r="G44" s="46">
        <f t="shared" si="28"/>
        <v>196883.36609600001</v>
      </c>
      <c r="H44" s="46">
        <f t="shared" si="28"/>
        <v>218125.392680224</v>
      </c>
      <c r="I44" s="46">
        <f t="shared" si="28"/>
        <v>234991.56178809787</v>
      </c>
      <c r="J44" s="46">
        <f t="shared" si="28"/>
        <v>248383.30005974969</v>
      </c>
      <c r="K44" s="46">
        <f t="shared" si="28"/>
        <v>259016.34024744126</v>
      </c>
      <c r="L44" s="46">
        <f t="shared" si="28"/>
        <v>267458.97415646835</v>
      </c>
      <c r="M44" s="46">
        <f t="shared" si="28"/>
        <v>274162.42548023589</v>
      </c>
    </row>
    <row r="45" spans="2:13" x14ac:dyDescent="0.3">
      <c r="B45" s="47" t="s">
        <v>27</v>
      </c>
      <c r="C45" s="48"/>
      <c r="D45" s="48">
        <f>D38-D39-D42</f>
        <v>30000</v>
      </c>
      <c r="E45" s="48">
        <f t="shared" ref="E45:M45" si="29">E38-E39-E42</f>
        <v>102900</v>
      </c>
      <c r="F45" s="48">
        <f t="shared" si="29"/>
        <v>156117.00000000003</v>
      </c>
      <c r="G45" s="48">
        <f t="shared" si="29"/>
        <v>194965.41</v>
      </c>
      <c r="H45" s="48">
        <f t="shared" si="29"/>
        <v>223324.74930000002</v>
      </c>
      <c r="I45" s="48">
        <f t="shared" si="29"/>
        <v>244027.06698900001</v>
      </c>
      <c r="J45" s="48">
        <f t="shared" si="29"/>
        <v>259139.75890197002</v>
      </c>
      <c r="K45" s="48">
        <f t="shared" si="29"/>
        <v>289526.01480903005</v>
      </c>
      <c r="L45" s="48">
        <f t="shared" si="29"/>
        <v>300000</v>
      </c>
      <c r="M45" s="48">
        <f t="shared" si="29"/>
        <v>300000</v>
      </c>
    </row>
    <row r="46" spans="2:13" x14ac:dyDescent="0.3">
      <c r="B46" s="43" t="s">
        <v>25</v>
      </c>
      <c r="C46" s="44"/>
      <c r="D46" s="44">
        <f>0.25*D43</f>
        <v>52500</v>
      </c>
      <c r="E46" s="44">
        <f t="shared" ref="E46:M46" si="30">0.25*E43</f>
        <v>52500</v>
      </c>
      <c r="F46" s="44">
        <f t="shared" si="30"/>
        <v>52500</v>
      </c>
      <c r="G46" s="44">
        <f t="shared" si="30"/>
        <v>52500</v>
      </c>
      <c r="H46" s="44">
        <f t="shared" si="30"/>
        <v>52500</v>
      </c>
      <c r="I46" s="44">
        <f t="shared" si="30"/>
        <v>52500</v>
      </c>
      <c r="J46" s="44">
        <f t="shared" si="30"/>
        <v>52500</v>
      </c>
      <c r="K46" s="44">
        <f t="shared" si="30"/>
        <v>52500</v>
      </c>
      <c r="L46" s="44">
        <f t="shared" si="30"/>
        <v>52500</v>
      </c>
      <c r="M46" s="44">
        <f t="shared" si="30"/>
        <v>52500</v>
      </c>
    </row>
    <row r="47" spans="2:13" x14ac:dyDescent="0.3">
      <c r="B47" s="45" t="s">
        <v>28</v>
      </c>
      <c r="C47" s="46"/>
      <c r="D47" s="46">
        <f>0.25*D44</f>
        <v>23500</v>
      </c>
      <c r="E47" s="46">
        <f t="shared" ref="E47:M47" si="31">0.25*E44</f>
        <v>34109</v>
      </c>
      <c r="F47" s="46">
        <f t="shared" si="31"/>
        <v>42532.546000000002</v>
      </c>
      <c r="G47" s="46">
        <f t="shared" si="31"/>
        <v>49220.841524000003</v>
      </c>
      <c r="H47" s="46">
        <f t="shared" si="31"/>
        <v>54531.348170056001</v>
      </c>
      <c r="I47" s="46">
        <f t="shared" si="31"/>
        <v>58747.890447024467</v>
      </c>
      <c r="J47" s="46">
        <f t="shared" si="31"/>
        <v>62095.825014937422</v>
      </c>
      <c r="K47" s="46">
        <f t="shared" si="31"/>
        <v>64754.085061860314</v>
      </c>
      <c r="L47" s="46">
        <f t="shared" si="31"/>
        <v>66864.743539117087</v>
      </c>
      <c r="M47" s="46">
        <f t="shared" si="31"/>
        <v>68540.606370058973</v>
      </c>
    </row>
    <row r="48" spans="2:13" x14ac:dyDescent="0.3">
      <c r="B48" s="47" t="s">
        <v>29</v>
      </c>
      <c r="C48" s="48"/>
      <c r="D48" s="48">
        <f>0.25*D45</f>
        <v>7500</v>
      </c>
      <c r="E48" s="48">
        <f t="shared" ref="E48:M48" si="32">0.25*E45</f>
        <v>25725</v>
      </c>
      <c r="F48" s="48">
        <f t="shared" si="32"/>
        <v>39029.250000000007</v>
      </c>
      <c r="G48" s="48">
        <f t="shared" si="32"/>
        <v>48741.352500000001</v>
      </c>
      <c r="H48" s="48">
        <f t="shared" si="32"/>
        <v>55831.187325000006</v>
      </c>
      <c r="I48" s="48">
        <f t="shared" si="32"/>
        <v>61006.766747250003</v>
      </c>
      <c r="J48" s="48">
        <f t="shared" si="32"/>
        <v>64784.939725492506</v>
      </c>
      <c r="K48" s="48">
        <f t="shared" si="32"/>
        <v>72381.503702257512</v>
      </c>
      <c r="L48" s="48">
        <f t="shared" si="32"/>
        <v>75000</v>
      </c>
      <c r="M48" s="48">
        <f t="shared" si="32"/>
        <v>75000</v>
      </c>
    </row>
    <row r="49" spans="2:13" x14ac:dyDescent="0.3">
      <c r="B49" s="43" t="s">
        <v>37</v>
      </c>
      <c r="C49" s="44">
        <f>-A3</f>
        <v>-1000000</v>
      </c>
      <c r="D49" s="44">
        <f>D$38-D$39-D46</f>
        <v>247500</v>
      </c>
      <c r="E49" s="44">
        <f t="shared" ref="E49:M49" si="33">E$38-E$39-E46</f>
        <v>247500</v>
      </c>
      <c r="F49" s="44">
        <f t="shared" si="33"/>
        <v>247500</v>
      </c>
      <c r="G49" s="44">
        <f t="shared" si="33"/>
        <v>247500</v>
      </c>
      <c r="H49" s="44">
        <f t="shared" si="33"/>
        <v>247500</v>
      </c>
      <c r="I49" s="44">
        <f t="shared" si="33"/>
        <v>247500</v>
      </c>
      <c r="J49" s="44">
        <f t="shared" si="33"/>
        <v>247500</v>
      </c>
      <c r="K49" s="44">
        <f t="shared" si="33"/>
        <v>247500</v>
      </c>
      <c r="L49" s="44">
        <f t="shared" si="33"/>
        <v>247500</v>
      </c>
      <c r="M49" s="44">
        <f t="shared" si="33"/>
        <v>247500</v>
      </c>
    </row>
    <row r="50" spans="2:13" x14ac:dyDescent="0.3">
      <c r="B50" s="45" t="s">
        <v>38</v>
      </c>
      <c r="C50" s="46">
        <f>-A3</f>
        <v>-1000000</v>
      </c>
      <c r="D50" s="46">
        <f t="shared" ref="D50:M51" si="34">D$38-D$39-D47</f>
        <v>276500</v>
      </c>
      <c r="E50" s="46">
        <f t="shared" si="34"/>
        <v>265891</v>
      </c>
      <c r="F50" s="46">
        <f t="shared" si="34"/>
        <v>257467.454</v>
      </c>
      <c r="G50" s="46">
        <f t="shared" si="34"/>
        <v>250779.15847600001</v>
      </c>
      <c r="H50" s="46">
        <f t="shared" si="34"/>
        <v>245468.65182994399</v>
      </c>
      <c r="I50" s="46">
        <f t="shared" si="34"/>
        <v>241252.10955297554</v>
      </c>
      <c r="J50" s="46">
        <f t="shared" si="34"/>
        <v>237904.17498506256</v>
      </c>
      <c r="K50" s="46">
        <f t="shared" si="34"/>
        <v>235245.91493813967</v>
      </c>
      <c r="L50" s="46">
        <f t="shared" si="34"/>
        <v>233135.2564608829</v>
      </c>
      <c r="M50" s="46">
        <f t="shared" si="34"/>
        <v>231459.39362994104</v>
      </c>
    </row>
    <row r="51" spans="2:13" x14ac:dyDescent="0.3">
      <c r="B51" s="47" t="s">
        <v>39</v>
      </c>
      <c r="C51" s="48">
        <f>-A3</f>
        <v>-1000000</v>
      </c>
      <c r="D51" s="48">
        <f t="shared" si="34"/>
        <v>292500</v>
      </c>
      <c r="E51" s="48">
        <f t="shared" si="34"/>
        <v>274275</v>
      </c>
      <c r="F51" s="48">
        <f t="shared" si="34"/>
        <v>260970.75</v>
      </c>
      <c r="G51" s="48">
        <f t="shared" si="34"/>
        <v>251258.64749999999</v>
      </c>
      <c r="H51" s="48">
        <f t="shared" si="34"/>
        <v>244168.81267499999</v>
      </c>
      <c r="I51" s="48">
        <f t="shared" si="34"/>
        <v>238993.23325275001</v>
      </c>
      <c r="J51" s="48">
        <f t="shared" si="34"/>
        <v>235215.0602745075</v>
      </c>
      <c r="K51" s="48">
        <f t="shared" si="34"/>
        <v>227618.49629774247</v>
      </c>
      <c r="L51" s="48">
        <f t="shared" si="34"/>
        <v>225000</v>
      </c>
      <c r="M51" s="48">
        <f t="shared" si="34"/>
        <v>225000</v>
      </c>
    </row>
    <row r="52" spans="2:13" x14ac:dyDescent="0.3">
      <c r="B52" s="43" t="s">
        <v>40</v>
      </c>
      <c r="C52" s="44"/>
      <c r="D52" s="44">
        <f>D49/(1+$N$3)^D$37</f>
        <v>215217.39130434784</v>
      </c>
      <c r="E52" s="44">
        <f t="shared" ref="E52:M52" si="35">E49/(1+$N$3)^E$37</f>
        <v>187145.55765595468</v>
      </c>
      <c r="F52" s="44">
        <f t="shared" si="35"/>
        <v>162735.26752691713</v>
      </c>
      <c r="G52" s="44">
        <f t="shared" si="35"/>
        <v>141508.92828427575</v>
      </c>
      <c r="H52" s="44">
        <f t="shared" si="35"/>
        <v>123051.24198632674</v>
      </c>
      <c r="I52" s="44">
        <f t="shared" si="35"/>
        <v>107001.07998811023</v>
      </c>
      <c r="J52" s="44">
        <f t="shared" si="35"/>
        <v>93044.417380965431</v>
      </c>
      <c r="K52" s="44">
        <f t="shared" si="35"/>
        <v>80908.18902692647</v>
      </c>
      <c r="L52" s="44">
        <f t="shared" si="35"/>
        <v>70354.946979936067</v>
      </c>
      <c r="M52" s="44">
        <f t="shared" si="35"/>
        <v>61178.2147651618</v>
      </c>
    </row>
    <row r="53" spans="2:13" x14ac:dyDescent="0.3">
      <c r="B53" s="45" t="s">
        <v>41</v>
      </c>
      <c r="C53" s="46"/>
      <c r="D53" s="46">
        <f>D50/(1+$N$3)^D$37</f>
        <v>240434.78260869568</v>
      </c>
      <c r="E53" s="46">
        <f t="shared" ref="E53:M53" si="36">E50/(1+$N$3)^E$37</f>
        <v>201051.79584120985</v>
      </c>
      <c r="F53" s="46">
        <f t="shared" si="36"/>
        <v>169289.03032793629</v>
      </c>
      <c r="G53" s="46">
        <f t="shared" si="36"/>
        <v>143383.79778574267</v>
      </c>
      <c r="H53" s="46">
        <f t="shared" si="36"/>
        <v>122041.30293488415</v>
      </c>
      <c r="I53" s="46">
        <f t="shared" si="36"/>
        <v>104299.94453162936</v>
      </c>
      <c r="J53" s="46">
        <f t="shared" si="36"/>
        <v>89436.991329229888</v>
      </c>
      <c r="K53" s="46">
        <f t="shared" si="36"/>
        <v>76902.306883342506</v>
      </c>
      <c r="L53" s="46">
        <f t="shared" si="36"/>
        <v>66271.59033316854</v>
      </c>
      <c r="M53" s="46">
        <f t="shared" si="36"/>
        <v>57213.222193562251</v>
      </c>
    </row>
    <row r="54" spans="2:13" x14ac:dyDescent="0.3">
      <c r="B54" s="47" t="s">
        <v>42</v>
      </c>
      <c r="C54" s="48"/>
      <c r="D54" s="48">
        <f>D51/(1+$N$3)^D$37</f>
        <v>254347.82608695654</v>
      </c>
      <c r="E54" s="48">
        <f t="shared" ref="E54:M54" si="37">E51/(1+$N$3)^E$37</f>
        <v>207391.30434782611</v>
      </c>
      <c r="F54" s="48">
        <f t="shared" si="37"/>
        <v>171592.50431495032</v>
      </c>
      <c r="G54" s="48">
        <f t="shared" si="37"/>
        <v>143657.94719144091</v>
      </c>
      <c r="H54" s="48">
        <f t="shared" si="37"/>
        <v>121395.0531474162</v>
      </c>
      <c r="I54" s="48">
        <f t="shared" si="37"/>
        <v>103323.36997129126</v>
      </c>
      <c r="J54" s="48">
        <f t="shared" si="37"/>
        <v>88426.053504930169</v>
      </c>
      <c r="K54" s="48">
        <f t="shared" si="37"/>
        <v>74408.89019992933</v>
      </c>
      <c r="L54" s="48">
        <f t="shared" si="37"/>
        <v>63959.042709032787</v>
      </c>
      <c r="M54" s="48">
        <f t="shared" si="37"/>
        <v>55616.558877419819</v>
      </c>
    </row>
    <row r="55" spans="2:13" x14ac:dyDescent="0.3">
      <c r="B55" s="43" t="s">
        <v>30</v>
      </c>
      <c r="C55" s="44">
        <f>-A3</f>
        <v>-1000000</v>
      </c>
      <c r="D55" s="44">
        <f>D52+C55</f>
        <v>-784782.6086956521</v>
      </c>
      <c r="E55" s="44">
        <f>E52+D55</f>
        <v>-597637.05103969737</v>
      </c>
      <c r="F55" s="44">
        <f t="shared" ref="F55:L55" si="38">F52+E55</f>
        <v>-434901.78351278021</v>
      </c>
      <c r="G55" s="44">
        <f t="shared" si="38"/>
        <v>-293392.85522850446</v>
      </c>
      <c r="H55" s="44">
        <f t="shared" si="38"/>
        <v>-170341.6132421777</v>
      </c>
      <c r="I55" s="44">
        <f t="shared" si="38"/>
        <v>-63340.533254067472</v>
      </c>
      <c r="J55" s="44">
        <f t="shared" si="38"/>
        <v>29703.88412689796</v>
      </c>
      <c r="K55" s="44">
        <f t="shared" si="38"/>
        <v>110612.07315382443</v>
      </c>
      <c r="L55" s="44">
        <f t="shared" si="38"/>
        <v>180967.0201337605</v>
      </c>
      <c r="M55" s="44">
        <f>M52+L55</f>
        <v>242145.2348989223</v>
      </c>
    </row>
    <row r="56" spans="2:13" x14ac:dyDescent="0.3">
      <c r="B56" s="45" t="s">
        <v>31</v>
      </c>
      <c r="C56" s="46">
        <f>-A3</f>
        <v>-1000000</v>
      </c>
      <c r="D56" s="46">
        <f>D53+C56</f>
        <v>-759565.21739130432</v>
      </c>
      <c r="E56" s="46">
        <f>E53+D56</f>
        <v>-558513.4215500945</v>
      </c>
      <c r="F56" s="46">
        <f t="shared" ref="F56:M56" si="39">F53+E56</f>
        <v>-389224.39122215821</v>
      </c>
      <c r="G56" s="46">
        <f t="shared" si="39"/>
        <v>-245840.59343641554</v>
      </c>
      <c r="H56" s="46">
        <f t="shared" si="39"/>
        <v>-123799.29050153139</v>
      </c>
      <c r="I56" s="46">
        <f t="shared" si="39"/>
        <v>-19499.345969902031</v>
      </c>
      <c r="J56" s="46">
        <f t="shared" si="39"/>
        <v>69937.645359327857</v>
      </c>
      <c r="K56" s="46">
        <f t="shared" si="39"/>
        <v>146839.95224267035</v>
      </c>
      <c r="L56" s="46">
        <f t="shared" si="39"/>
        <v>213111.54257583889</v>
      </c>
      <c r="M56" s="46">
        <f t="shared" si="39"/>
        <v>270324.76476940117</v>
      </c>
    </row>
    <row r="57" spans="2:13" x14ac:dyDescent="0.3">
      <c r="B57" s="47" t="s">
        <v>32</v>
      </c>
      <c r="C57" s="48">
        <f>-A3</f>
        <v>-1000000</v>
      </c>
      <c r="D57" s="48">
        <f>D54+C57</f>
        <v>-745652.17391304346</v>
      </c>
      <c r="E57" s="48">
        <f>E54+D57</f>
        <v>-538260.86956521729</v>
      </c>
      <c r="F57" s="48">
        <f t="shared" ref="F57:L57" si="40">F54+E57</f>
        <v>-366668.36525026697</v>
      </c>
      <c r="G57" s="48">
        <f t="shared" si="40"/>
        <v>-223010.41805882606</v>
      </c>
      <c r="H57" s="48">
        <f t="shared" si="40"/>
        <v>-101615.36491140987</v>
      </c>
      <c r="I57" s="48">
        <f t="shared" si="40"/>
        <v>1708.0050598813978</v>
      </c>
      <c r="J57" s="48">
        <f t="shared" si="40"/>
        <v>90134.058564811567</v>
      </c>
      <c r="K57" s="48">
        <f t="shared" si="40"/>
        <v>164542.9487647409</v>
      </c>
      <c r="L57" s="48">
        <f t="shared" si="40"/>
        <v>228501.99147377367</v>
      </c>
      <c r="M57" s="48">
        <f>M54+L57</f>
        <v>284118.55035119347</v>
      </c>
    </row>
  </sheetData>
  <mergeCells count="1">
    <mergeCell ref="R1:S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Bos</dc:creator>
  <cp:lastModifiedBy>Christian C.F.M. Bos</cp:lastModifiedBy>
  <dcterms:created xsi:type="dcterms:W3CDTF">2016-03-16T13:52:21Z</dcterms:created>
  <dcterms:modified xsi:type="dcterms:W3CDTF">2017-06-22T14:36:16Z</dcterms:modified>
</cp:coreProperties>
</file>