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29" codeName="{22E68647-3C60-695B-3CA0-4895CD717B8A}"/>
  <workbookPr codeName="ThisWorkbook" defaultThemeVersion="124226"/>
  <mc:AlternateContent xmlns:mc="http://schemas.openxmlformats.org/markup-compatibility/2006">
    <mc:Choice Requires="x15">
      <x15ac:absPath xmlns:x15ac="http://schemas.microsoft.com/office/spreadsheetml/2010/11/ac" url="P:\64300\W\203 WP 2.03\05 preliminairy calculations\"/>
    </mc:Choice>
  </mc:AlternateContent>
  <xr:revisionPtr revIDLastSave="0" documentId="13_ncr:1_{2FAB2F12-C3EF-442C-BCCA-6178C4B8FA3B}" xr6:coauthVersionLast="40" xr6:coauthVersionMax="40" xr10:uidLastSave="{00000000-0000-0000-0000-000000000000}"/>
  <workbookProtection lockStructure="1"/>
  <bookViews>
    <workbookView xWindow="120" yWindow="120" windowWidth="15405" windowHeight="10815" tabRatio="638" firstSheet="1" activeTab="1" xr2:uid="{00000000-000D-0000-FFFF-FFFF00000000}"/>
  </bookViews>
  <sheets>
    <sheet name="Blad1" sheetId="20" state="hidden" r:id="rId1"/>
    <sheet name="Introduction" sheetId="21" r:id="rId2"/>
    <sheet name="Energy Prod &amp; Cons" sheetId="1" r:id="rId3"/>
    <sheet name="Slimhole design" sheetId="11" r:id="rId4"/>
    <sheet name="Tubing" sheetId="18" state="hidden" r:id="rId5"/>
    <sheet name="Flow section 1 prod" sheetId="17" state="hidden" r:id="rId6"/>
    <sheet name="Flow section 2" sheetId="16" state="hidden" r:id="rId7"/>
    <sheet name="Flow calc screen" sheetId="2" state="hidden" r:id="rId8"/>
    <sheet name="Flow section 1 inj" sheetId="19" state="hidden" r:id="rId9"/>
  </sheets>
  <definedNames>
    <definedName name="_xlnm.Print_Area" localSheetId="3">'Slimhole design'!$B$2:$AI$37</definedName>
    <definedName name="Casings">'Slimhole design'!$AQ$7:$AQ$19</definedName>
    <definedName name="OD_0">'Slimhole design'!$AW$7</definedName>
    <definedName name="OD_10.73">'Slimhole design'!$BE$7:$BE$12</definedName>
    <definedName name="OD_10.75">'Slimhole design'!$BE$7:$BE$12</definedName>
    <definedName name="OD_11.75">'Slimhole design'!$BF$7:$BF$11</definedName>
    <definedName name="OD_13.38">'Slimhole design'!$BG$7:$BG$13</definedName>
    <definedName name="OD_14.0">'Slimhole design'!$BH$7:$BH$10</definedName>
    <definedName name="OD_16.0">'Slimhole design'!$BI$7:$BI$9</definedName>
    <definedName name="OD_4.5">'Slimhole design'!$AS$7:$AS$10</definedName>
    <definedName name="OD_5.0">'Slimhole design'!$AX$7:$AX$12</definedName>
    <definedName name="OD_5.5">'Slimhole design'!$AY$7:$AY$13</definedName>
    <definedName name="OD_6.63">'Slimhole design'!$AZ$7:$AZ$12</definedName>
    <definedName name="OD_7.0">'Slimhole design'!$BA$7:$BA$16</definedName>
    <definedName name="OD_7.63">'Slimhole design'!$BB$7:$BB$14</definedName>
    <definedName name="OD_8.63">'Slimhole design'!$BC$7:$BC$13</definedName>
    <definedName name="OD_9.63">'Slimhole design'!$BD$7:$BD$15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11" l="1"/>
  <c r="C16" i="1"/>
  <c r="C12" i="1"/>
  <c r="D10" i="19" l="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D52" i="19" s="1"/>
  <c r="D53" i="19" s="1"/>
  <c r="D54" i="19" s="1"/>
  <c r="D55" i="19" s="1"/>
  <c r="D56" i="19" s="1"/>
  <c r="D57" i="19" s="1"/>
  <c r="D58" i="19" s="1"/>
  <c r="D59" i="19" s="1"/>
  <c r="D60" i="19" s="1"/>
  <c r="D61" i="19" s="1"/>
  <c r="D62" i="19" s="1"/>
  <c r="D63" i="19" s="1"/>
  <c r="D64" i="19" s="1"/>
  <c r="D65" i="19" s="1"/>
  <c r="D66" i="19" s="1"/>
  <c r="D67" i="19" s="1"/>
  <c r="D68" i="19" s="1"/>
  <c r="D69" i="19" s="1"/>
  <c r="D70" i="19" s="1"/>
  <c r="D71" i="19" s="1"/>
  <c r="D72" i="19" s="1"/>
  <c r="D73" i="19" s="1"/>
  <c r="D74" i="19" s="1"/>
  <c r="D75" i="19" s="1"/>
  <c r="D76" i="19" s="1"/>
  <c r="D77" i="19" s="1"/>
  <c r="D78" i="19" s="1"/>
  <c r="D79" i="19" s="1"/>
  <c r="D80" i="19" s="1"/>
  <c r="D81" i="19" s="1"/>
  <c r="D82" i="19" s="1"/>
  <c r="D83" i="19" s="1"/>
  <c r="D84" i="19" s="1"/>
  <c r="D85" i="19" s="1"/>
  <c r="D86" i="19" s="1"/>
  <c r="D87" i="19" s="1"/>
  <c r="D88" i="19" s="1"/>
  <c r="D89" i="19" s="1"/>
  <c r="D90" i="19" s="1"/>
  <c r="D91" i="19" s="1"/>
  <c r="D92" i="19" s="1"/>
  <c r="D93" i="19" s="1"/>
  <c r="D94" i="19" s="1"/>
  <c r="D95" i="19" s="1"/>
  <c r="D96" i="19" s="1"/>
  <c r="D97" i="19" s="1"/>
  <c r="D98" i="19" s="1"/>
  <c r="D99" i="19" s="1"/>
  <c r="D100" i="19" s="1"/>
  <c r="D101" i="19" s="1"/>
  <c r="D102" i="19" s="1"/>
  <c r="D103" i="19" s="1"/>
  <c r="D104" i="19" s="1"/>
  <c r="D105" i="19" s="1"/>
  <c r="D106" i="19" s="1"/>
  <c r="D107" i="19" s="1"/>
  <c r="D108" i="19" s="1"/>
  <c r="D109" i="19" s="1"/>
  <c r="D110" i="19" s="1"/>
  <c r="D111" i="19" s="1"/>
  <c r="D112" i="19" s="1"/>
  <c r="D113" i="19" s="1"/>
  <c r="D114" i="19" s="1"/>
  <c r="D115" i="19" s="1"/>
  <c r="D116" i="19" s="1"/>
  <c r="D117" i="19" s="1"/>
  <c r="D118" i="19" s="1"/>
  <c r="D119" i="19" s="1"/>
  <c r="D120" i="19" s="1"/>
  <c r="D121" i="19" s="1"/>
  <c r="D122" i="19" s="1"/>
  <c r="D123" i="19" s="1"/>
  <c r="D124" i="19" s="1"/>
  <c r="D125" i="19" s="1"/>
  <c r="D126" i="19" s="1"/>
  <c r="D127" i="19" s="1"/>
  <c r="D128" i="19" s="1"/>
  <c r="D129" i="19" s="1"/>
  <c r="D130" i="19" s="1"/>
  <c r="D131" i="19" s="1"/>
  <c r="D132" i="19" s="1"/>
  <c r="D133" i="19" s="1"/>
  <c r="D134" i="19" s="1"/>
  <c r="D135" i="19" s="1"/>
  <c r="D136" i="19" s="1"/>
  <c r="D137" i="19" s="1"/>
  <c r="D138" i="19" s="1"/>
  <c r="D139" i="19" s="1"/>
  <c r="D140" i="19" s="1"/>
  <c r="D141" i="19" s="1"/>
  <c r="D142" i="19" s="1"/>
  <c r="D143" i="19" s="1"/>
  <c r="D144" i="19" s="1"/>
  <c r="D145" i="19" s="1"/>
  <c r="D146" i="19" s="1"/>
  <c r="D147" i="19" s="1"/>
  <c r="D148" i="19" s="1"/>
  <c r="D149" i="19" s="1"/>
  <c r="D150" i="19" s="1"/>
  <c r="D151" i="19" s="1"/>
  <c r="D152" i="19" s="1"/>
  <c r="D153" i="19" s="1"/>
  <c r="D154" i="19" s="1"/>
  <c r="D155" i="19" s="1"/>
  <c r="D156" i="19" s="1"/>
  <c r="D157" i="19" s="1"/>
  <c r="D158" i="19" s="1"/>
  <c r="D159" i="19" s="1"/>
  <c r="D160" i="19" s="1"/>
  <c r="D161" i="19" s="1"/>
  <c r="D162" i="19" s="1"/>
  <c r="D163" i="19" s="1"/>
  <c r="D164" i="19" s="1"/>
  <c r="D165" i="19" s="1"/>
  <c r="D166" i="19" s="1"/>
  <c r="D167" i="19" s="1"/>
  <c r="D168" i="19" s="1"/>
  <c r="D169" i="19" s="1"/>
  <c r="D170" i="19" s="1"/>
  <c r="D171" i="19" s="1"/>
  <c r="D172" i="19" s="1"/>
  <c r="D173" i="19" s="1"/>
  <c r="D174" i="19" s="1"/>
  <c r="D175" i="19" s="1"/>
  <c r="D176" i="19" s="1"/>
  <c r="D177" i="19" s="1"/>
  <c r="D178" i="19" s="1"/>
  <c r="D179" i="19" s="1"/>
  <c r="D180" i="19" s="1"/>
  <c r="D181" i="19" s="1"/>
  <c r="D182" i="19" s="1"/>
  <c r="D183" i="19" s="1"/>
  <c r="D184" i="19" s="1"/>
  <c r="D185" i="19" s="1"/>
  <c r="D186" i="19" s="1"/>
  <c r="D187" i="19" s="1"/>
  <c r="D188" i="19" s="1"/>
  <c r="D189" i="19" s="1"/>
  <c r="D190" i="19" s="1"/>
  <c r="D191" i="19" s="1"/>
  <c r="D192" i="19" s="1"/>
  <c r="D193" i="19" s="1"/>
  <c r="D194" i="19" s="1"/>
  <c r="D195" i="19" s="1"/>
  <c r="D196" i="19" s="1"/>
  <c r="D197" i="19" s="1"/>
  <c r="D198" i="19" s="1"/>
  <c r="D199" i="19" s="1"/>
  <c r="D200" i="19" s="1"/>
  <c r="D201" i="19" s="1"/>
  <c r="D202" i="19" s="1"/>
  <c r="D203" i="19" s="1"/>
  <c r="D204" i="19" s="1"/>
  <c r="D205" i="19" s="1"/>
  <c r="D206" i="19" s="1"/>
  <c r="D207" i="19" s="1"/>
  <c r="D208" i="19" s="1"/>
  <c r="D209" i="19" s="1"/>
  <c r="D210" i="19" s="1"/>
  <c r="D211" i="19" s="1"/>
  <c r="D212" i="19" s="1"/>
  <c r="D213" i="19" s="1"/>
  <c r="D214" i="19" s="1"/>
  <c r="D215" i="19" s="1"/>
  <c r="D216" i="19" s="1"/>
  <c r="D217" i="19" s="1"/>
  <c r="D218" i="19" s="1"/>
  <c r="D219" i="19" s="1"/>
  <c r="D220" i="19" s="1"/>
  <c r="D221" i="19" s="1"/>
  <c r="D222" i="19" s="1"/>
  <c r="D223" i="19" s="1"/>
  <c r="D224" i="19" s="1"/>
  <c r="D225" i="19" s="1"/>
  <c r="D226" i="19" s="1"/>
  <c r="D227" i="19" s="1"/>
  <c r="D228" i="19" s="1"/>
  <c r="D229" i="19" s="1"/>
  <c r="D230" i="19" s="1"/>
  <c r="D231" i="19" s="1"/>
  <c r="D232" i="19" s="1"/>
  <c r="D233" i="19" s="1"/>
  <c r="D234" i="19" s="1"/>
  <c r="D235" i="19" s="1"/>
  <c r="D236" i="19" s="1"/>
  <c r="D237" i="19" s="1"/>
  <c r="D238" i="19" s="1"/>
  <c r="D239" i="19" s="1"/>
  <c r="D240" i="19" s="1"/>
  <c r="D241" i="19" s="1"/>
  <c r="D242" i="19" s="1"/>
  <c r="D243" i="19" s="1"/>
  <c r="D244" i="19" s="1"/>
  <c r="D245" i="19" s="1"/>
  <c r="D246" i="19" s="1"/>
  <c r="D247" i="19" s="1"/>
  <c r="D248" i="19" s="1"/>
  <c r="D249" i="19" s="1"/>
  <c r="B11" i="19"/>
  <c r="E10" i="19"/>
  <c r="E11" i="19" s="1"/>
  <c r="C5" i="19"/>
  <c r="U3" i="19" s="1"/>
  <c r="C4" i="19"/>
  <c r="R3" i="19"/>
  <c r="T3" i="19" s="1"/>
  <c r="G3" i="19"/>
  <c r="C3" i="19"/>
  <c r="G2" i="19"/>
  <c r="C2" i="19"/>
  <c r="S4" i="19" s="1"/>
  <c r="C1" i="19"/>
  <c r="G3" i="2"/>
  <c r="G3" i="18"/>
  <c r="D10" i="18"/>
  <c r="Z14" i="11"/>
  <c r="AA14" i="11"/>
  <c r="C10" i="18" s="1"/>
  <c r="C11" i="18" s="1"/>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C67" i="18" s="1"/>
  <c r="C68" i="18" s="1"/>
  <c r="C69" i="18" s="1"/>
  <c r="C70" i="18" s="1"/>
  <c r="C71" i="18" s="1"/>
  <c r="C72" i="18" s="1"/>
  <c r="C73" i="18" s="1"/>
  <c r="C74" i="18" s="1"/>
  <c r="C75" i="18" s="1"/>
  <c r="C76" i="18" s="1"/>
  <c r="C77" i="18" s="1"/>
  <c r="C78" i="18" s="1"/>
  <c r="C79" i="18" s="1"/>
  <c r="C80" i="18" s="1"/>
  <c r="C81" i="18" s="1"/>
  <c r="C82" i="18" s="1"/>
  <c r="C83" i="18" s="1"/>
  <c r="C84" i="18" s="1"/>
  <c r="C85" i="18" s="1"/>
  <c r="C86" i="18" s="1"/>
  <c r="C87" i="18" s="1"/>
  <c r="C88" i="18" s="1"/>
  <c r="C89" i="18" s="1"/>
  <c r="C90" i="18" s="1"/>
  <c r="C91" i="18" s="1"/>
  <c r="C92" i="18" s="1"/>
  <c r="C93" i="18" s="1"/>
  <c r="C94" i="18" s="1"/>
  <c r="C95" i="18" s="1"/>
  <c r="C96" i="18" s="1"/>
  <c r="C97" i="18" s="1"/>
  <c r="C98" i="18" s="1"/>
  <c r="C99" i="18" s="1"/>
  <c r="C100" i="18" s="1"/>
  <c r="C101" i="18" s="1"/>
  <c r="C102" i="18" s="1"/>
  <c r="C103" i="18" s="1"/>
  <c r="C104" i="18" s="1"/>
  <c r="C105" i="18" s="1"/>
  <c r="C106" i="18" s="1"/>
  <c r="C107" i="18" s="1"/>
  <c r="C108" i="18" s="1"/>
  <c r="C109" i="18" s="1"/>
  <c r="C110" i="18" s="1"/>
  <c r="C111" i="18" s="1"/>
  <c r="C112" i="18" s="1"/>
  <c r="C113" i="18" s="1"/>
  <c r="C114" i="18" s="1"/>
  <c r="C115" i="18" s="1"/>
  <c r="C116" i="18" s="1"/>
  <c r="C117" i="18" s="1"/>
  <c r="C118" i="18" s="1"/>
  <c r="C119" i="18" s="1"/>
  <c r="C120" i="18" s="1"/>
  <c r="C121" i="18" s="1"/>
  <c r="C122" i="18" s="1"/>
  <c r="C123" i="18" s="1"/>
  <c r="C124" i="18" s="1"/>
  <c r="C125" i="18" s="1"/>
  <c r="C126" i="18" s="1"/>
  <c r="C127" i="18" s="1"/>
  <c r="C128" i="18" s="1"/>
  <c r="C129" i="18" s="1"/>
  <c r="C130" i="18" s="1"/>
  <c r="C131" i="18" s="1"/>
  <c r="C132" i="18" s="1"/>
  <c r="C133" i="18" s="1"/>
  <c r="C134" i="18" s="1"/>
  <c r="C135" i="18" s="1"/>
  <c r="C136" i="18" s="1"/>
  <c r="C137" i="18" s="1"/>
  <c r="C138" i="18" s="1"/>
  <c r="C139" i="18" s="1"/>
  <c r="C140" i="18" s="1"/>
  <c r="C141" i="18" s="1"/>
  <c r="C142" i="18" s="1"/>
  <c r="C143" i="18" s="1"/>
  <c r="C144" i="18" s="1"/>
  <c r="C145" i="18" s="1"/>
  <c r="C146" i="18" s="1"/>
  <c r="C147" i="18" s="1"/>
  <c r="C148" i="18" s="1"/>
  <c r="C149" i="18" s="1"/>
  <c r="C150" i="18" s="1"/>
  <c r="C151" i="18" s="1"/>
  <c r="C152" i="18" s="1"/>
  <c r="C153" i="18" s="1"/>
  <c r="C154" i="18" s="1"/>
  <c r="C155" i="18" s="1"/>
  <c r="C156" i="18" s="1"/>
  <c r="C157" i="18" s="1"/>
  <c r="C158" i="18" s="1"/>
  <c r="C159" i="18" s="1"/>
  <c r="C160" i="18" s="1"/>
  <c r="C161" i="18" s="1"/>
  <c r="C162" i="18" s="1"/>
  <c r="C163" i="18" s="1"/>
  <c r="C164" i="18" s="1"/>
  <c r="C165" i="18" s="1"/>
  <c r="C166" i="18" s="1"/>
  <c r="C167" i="18" s="1"/>
  <c r="C168" i="18" s="1"/>
  <c r="C169" i="18" s="1"/>
  <c r="C170" i="18" s="1"/>
  <c r="C171" i="18" s="1"/>
  <c r="C172" i="18" s="1"/>
  <c r="C173" i="18" s="1"/>
  <c r="C174" i="18" s="1"/>
  <c r="C175" i="18" s="1"/>
  <c r="C176" i="18" s="1"/>
  <c r="C177" i="18" s="1"/>
  <c r="C178" i="18" s="1"/>
  <c r="C179" i="18" s="1"/>
  <c r="C180" i="18" s="1"/>
  <c r="C181" i="18" s="1"/>
  <c r="C182" i="18" s="1"/>
  <c r="C183" i="18" s="1"/>
  <c r="C184" i="18" s="1"/>
  <c r="C185" i="18" s="1"/>
  <c r="C186" i="18" s="1"/>
  <c r="C187" i="18" s="1"/>
  <c r="C188" i="18" s="1"/>
  <c r="C189" i="18" s="1"/>
  <c r="C190" i="18" s="1"/>
  <c r="C191" i="18" s="1"/>
  <c r="C192" i="18" s="1"/>
  <c r="C193" i="18" s="1"/>
  <c r="C194" i="18" s="1"/>
  <c r="C195" i="18" s="1"/>
  <c r="C196" i="18" s="1"/>
  <c r="C197" i="18" s="1"/>
  <c r="C198" i="18" s="1"/>
  <c r="C199" i="18" s="1"/>
  <c r="C200" i="18" s="1"/>
  <c r="C201" i="18" s="1"/>
  <c r="C202" i="18" s="1"/>
  <c r="C203" i="18" s="1"/>
  <c r="C204" i="18" s="1"/>
  <c r="C205" i="18" s="1"/>
  <c r="C206" i="18" s="1"/>
  <c r="C207" i="18" s="1"/>
  <c r="C208" i="18" s="1"/>
  <c r="C209" i="18" s="1"/>
  <c r="C210" i="18" s="1"/>
  <c r="C211" i="18" s="1"/>
  <c r="C212" i="18" s="1"/>
  <c r="C213" i="18" s="1"/>
  <c r="C214" i="18" s="1"/>
  <c r="C215" i="18" s="1"/>
  <c r="C216" i="18" s="1"/>
  <c r="C217" i="18" s="1"/>
  <c r="C218" i="18" s="1"/>
  <c r="C219" i="18" s="1"/>
  <c r="C220" i="18" s="1"/>
  <c r="C221" i="18" s="1"/>
  <c r="C222" i="18" s="1"/>
  <c r="C223" i="18" s="1"/>
  <c r="C224" i="18" s="1"/>
  <c r="C225" i="18" s="1"/>
  <c r="C226" i="18" s="1"/>
  <c r="C227" i="18" s="1"/>
  <c r="C228" i="18" s="1"/>
  <c r="C229" i="18" s="1"/>
  <c r="C230" i="18" s="1"/>
  <c r="C231" i="18" s="1"/>
  <c r="C232" i="18" s="1"/>
  <c r="C233" i="18" s="1"/>
  <c r="C234" i="18" s="1"/>
  <c r="C235" i="18" s="1"/>
  <c r="C236" i="18" s="1"/>
  <c r="C237" i="18" s="1"/>
  <c r="C238" i="18" s="1"/>
  <c r="C239" i="18" s="1"/>
  <c r="C240" i="18" s="1"/>
  <c r="C241" i="18" s="1"/>
  <c r="C242" i="18" s="1"/>
  <c r="C243" i="18" s="1"/>
  <c r="C244" i="18" s="1"/>
  <c r="C245" i="18" s="1"/>
  <c r="C246" i="18" s="1"/>
  <c r="C247" i="18" s="1"/>
  <c r="C248" i="18" s="1"/>
  <c r="C249" i="18" s="1"/>
  <c r="B11" i="18"/>
  <c r="B12" i="18" s="1"/>
  <c r="E10" i="18"/>
  <c r="E11" i="18" s="1"/>
  <c r="D11" i="18"/>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D67" i="18" s="1"/>
  <c r="D68" i="18" s="1"/>
  <c r="D69" i="18" s="1"/>
  <c r="D70" i="18" s="1"/>
  <c r="D71" i="18" s="1"/>
  <c r="D72" i="18" s="1"/>
  <c r="D73" i="18" s="1"/>
  <c r="D74" i="18" s="1"/>
  <c r="D75" i="18" s="1"/>
  <c r="D76" i="18" s="1"/>
  <c r="D77" i="18" s="1"/>
  <c r="D78" i="18" s="1"/>
  <c r="D79" i="18" s="1"/>
  <c r="D80" i="18" s="1"/>
  <c r="D81" i="18" s="1"/>
  <c r="D82" i="18" s="1"/>
  <c r="D83" i="18" s="1"/>
  <c r="D84" i="18" s="1"/>
  <c r="D85" i="18" s="1"/>
  <c r="D86" i="18" s="1"/>
  <c r="D87" i="18" s="1"/>
  <c r="D88" i="18" s="1"/>
  <c r="D89" i="18" s="1"/>
  <c r="D90" i="18" s="1"/>
  <c r="D91" i="18" s="1"/>
  <c r="D92" i="18" s="1"/>
  <c r="D93" i="18" s="1"/>
  <c r="D94" i="18" s="1"/>
  <c r="D95" i="18" s="1"/>
  <c r="D96" i="18" s="1"/>
  <c r="D97" i="18" s="1"/>
  <c r="D98" i="18" s="1"/>
  <c r="D99" i="18" s="1"/>
  <c r="D100" i="18" s="1"/>
  <c r="D101" i="18" s="1"/>
  <c r="D102" i="18" s="1"/>
  <c r="D103" i="18" s="1"/>
  <c r="D104" i="18" s="1"/>
  <c r="D105" i="18" s="1"/>
  <c r="D106" i="18" s="1"/>
  <c r="D107" i="18" s="1"/>
  <c r="D108" i="18" s="1"/>
  <c r="D109" i="18" s="1"/>
  <c r="D110" i="18" s="1"/>
  <c r="D111" i="18" s="1"/>
  <c r="D112" i="18" s="1"/>
  <c r="D113" i="18" s="1"/>
  <c r="D114" i="18" s="1"/>
  <c r="D115" i="18" s="1"/>
  <c r="D116" i="18" s="1"/>
  <c r="D117" i="18" s="1"/>
  <c r="D118" i="18" s="1"/>
  <c r="D119" i="18" s="1"/>
  <c r="D120" i="18" s="1"/>
  <c r="D121" i="18" s="1"/>
  <c r="D122" i="18" s="1"/>
  <c r="D123" i="18" s="1"/>
  <c r="D124" i="18" s="1"/>
  <c r="D125" i="18" s="1"/>
  <c r="D126" i="18" s="1"/>
  <c r="D127" i="18" s="1"/>
  <c r="D128" i="18" s="1"/>
  <c r="D129" i="18" s="1"/>
  <c r="D130" i="18" s="1"/>
  <c r="D131" i="18" s="1"/>
  <c r="D132" i="18" s="1"/>
  <c r="D133" i="18" s="1"/>
  <c r="D134" i="18" s="1"/>
  <c r="D135" i="18" s="1"/>
  <c r="D136" i="18" s="1"/>
  <c r="D137" i="18" s="1"/>
  <c r="D138" i="18" s="1"/>
  <c r="D139" i="18" s="1"/>
  <c r="D140" i="18" s="1"/>
  <c r="D141" i="18" s="1"/>
  <c r="D142" i="18" s="1"/>
  <c r="D143" i="18" s="1"/>
  <c r="D144" i="18" s="1"/>
  <c r="D145" i="18" s="1"/>
  <c r="D146" i="18" s="1"/>
  <c r="D147" i="18" s="1"/>
  <c r="D148" i="18" s="1"/>
  <c r="D149" i="18" s="1"/>
  <c r="D150" i="18" s="1"/>
  <c r="D151" i="18" s="1"/>
  <c r="D152" i="18" s="1"/>
  <c r="D153" i="18" s="1"/>
  <c r="D154" i="18" s="1"/>
  <c r="D155" i="18" s="1"/>
  <c r="D156" i="18" s="1"/>
  <c r="D157" i="18" s="1"/>
  <c r="D158" i="18" s="1"/>
  <c r="D159" i="18" s="1"/>
  <c r="D160" i="18" s="1"/>
  <c r="D161" i="18" s="1"/>
  <c r="D162" i="18" s="1"/>
  <c r="D163" i="18" s="1"/>
  <c r="D164" i="18" s="1"/>
  <c r="D165" i="18" s="1"/>
  <c r="D166" i="18" s="1"/>
  <c r="D167" i="18" s="1"/>
  <c r="D168" i="18" s="1"/>
  <c r="D169" i="18" s="1"/>
  <c r="D170" i="18" s="1"/>
  <c r="D171" i="18" s="1"/>
  <c r="D172" i="18" s="1"/>
  <c r="D173" i="18" s="1"/>
  <c r="D174" i="18" s="1"/>
  <c r="D175" i="18" s="1"/>
  <c r="D176" i="18" s="1"/>
  <c r="D177" i="18" s="1"/>
  <c r="D178" i="18" s="1"/>
  <c r="D179" i="18" s="1"/>
  <c r="D180" i="18" s="1"/>
  <c r="D181" i="18" s="1"/>
  <c r="D182" i="18" s="1"/>
  <c r="D183" i="18" s="1"/>
  <c r="D184" i="18" s="1"/>
  <c r="D185" i="18" s="1"/>
  <c r="D186" i="18" s="1"/>
  <c r="D187" i="18" s="1"/>
  <c r="D188" i="18" s="1"/>
  <c r="D189" i="18" s="1"/>
  <c r="D190" i="18" s="1"/>
  <c r="D191" i="18" s="1"/>
  <c r="D192" i="18" s="1"/>
  <c r="D193" i="18" s="1"/>
  <c r="D194" i="18" s="1"/>
  <c r="D195" i="18" s="1"/>
  <c r="D196" i="18" s="1"/>
  <c r="D197" i="18" s="1"/>
  <c r="D198" i="18" s="1"/>
  <c r="D199" i="18" s="1"/>
  <c r="D200" i="18" s="1"/>
  <c r="D201" i="18" s="1"/>
  <c r="D202" i="18" s="1"/>
  <c r="D203" i="18" s="1"/>
  <c r="D204" i="18" s="1"/>
  <c r="D205" i="18" s="1"/>
  <c r="D206" i="18" s="1"/>
  <c r="D207" i="18" s="1"/>
  <c r="D208" i="18" s="1"/>
  <c r="D209" i="18" s="1"/>
  <c r="D210" i="18" s="1"/>
  <c r="D211" i="18" s="1"/>
  <c r="D212" i="18" s="1"/>
  <c r="D213" i="18" s="1"/>
  <c r="D214" i="18" s="1"/>
  <c r="D215" i="18" s="1"/>
  <c r="D216" i="18" s="1"/>
  <c r="D217" i="18" s="1"/>
  <c r="D218" i="18" s="1"/>
  <c r="D219" i="18" s="1"/>
  <c r="D220" i="18" s="1"/>
  <c r="D221" i="18" s="1"/>
  <c r="D222" i="18" s="1"/>
  <c r="D223" i="18" s="1"/>
  <c r="D224" i="18" s="1"/>
  <c r="D225" i="18" s="1"/>
  <c r="D226" i="18" s="1"/>
  <c r="D227" i="18" s="1"/>
  <c r="D228" i="18" s="1"/>
  <c r="D229" i="18" s="1"/>
  <c r="D230" i="18" s="1"/>
  <c r="D231" i="18" s="1"/>
  <c r="D232" i="18" s="1"/>
  <c r="D233" i="18" s="1"/>
  <c r="D234" i="18" s="1"/>
  <c r="D235" i="18" s="1"/>
  <c r="D236" i="18" s="1"/>
  <c r="D237" i="18" s="1"/>
  <c r="D238" i="18" s="1"/>
  <c r="D239" i="18" s="1"/>
  <c r="D240" i="18" s="1"/>
  <c r="D241" i="18" s="1"/>
  <c r="D242" i="18" s="1"/>
  <c r="D243" i="18" s="1"/>
  <c r="D244" i="18" s="1"/>
  <c r="D245" i="18" s="1"/>
  <c r="D246" i="18" s="1"/>
  <c r="D247" i="18" s="1"/>
  <c r="D248" i="18" s="1"/>
  <c r="D249" i="18" s="1"/>
  <c r="C5" i="18"/>
  <c r="U3" i="18" s="1"/>
  <c r="C4" i="18"/>
  <c r="R3" i="18"/>
  <c r="C3" i="18"/>
  <c r="G2" i="18"/>
  <c r="C2" i="18"/>
  <c r="S4" i="18" s="1"/>
  <c r="C1" i="18"/>
  <c r="AD14" i="11" l="1"/>
  <c r="AD13" i="11" s="1"/>
  <c r="R4" i="19"/>
  <c r="T4" i="19" s="1"/>
  <c r="V4" i="19" s="1"/>
  <c r="Z11" i="19"/>
  <c r="U4" i="19"/>
  <c r="Z10" i="19"/>
  <c r="B12" i="19"/>
  <c r="E12" i="19"/>
  <c r="S3" i="19"/>
  <c r="V3" i="19" s="1"/>
  <c r="W3" i="19" s="1"/>
  <c r="Z10" i="18"/>
  <c r="Z11" i="18"/>
  <c r="I10" i="18"/>
  <c r="I11" i="18" s="1"/>
  <c r="E12" i="18"/>
  <c r="B13" i="18"/>
  <c r="U4" i="18"/>
  <c r="R4" i="18"/>
  <c r="T4" i="18" s="1"/>
  <c r="V4" i="18" s="1"/>
  <c r="T3" i="18"/>
  <c r="Z12" i="18"/>
  <c r="S3" i="18"/>
  <c r="Z11" i="11"/>
  <c r="J10" i="18" l="1"/>
  <c r="K10" i="18" s="1"/>
  <c r="F10" i="19"/>
  <c r="X3" i="19"/>
  <c r="Y3" i="19" s="1"/>
  <c r="E13" i="19"/>
  <c r="X4" i="19"/>
  <c r="Y4" i="19" s="1"/>
  <c r="B13" i="19"/>
  <c r="Z12" i="19"/>
  <c r="W4" i="19"/>
  <c r="M2" i="19" s="1"/>
  <c r="V3" i="18"/>
  <c r="W3" i="18" s="1"/>
  <c r="F10" i="18" s="1"/>
  <c r="W4" i="18"/>
  <c r="X3" i="18"/>
  <c r="Y3" i="18" s="1"/>
  <c r="Z3" i="18" s="1"/>
  <c r="A10" i="18"/>
  <c r="B14" i="18"/>
  <c r="Z13" i="18"/>
  <c r="I12" i="18"/>
  <c r="J11" i="18"/>
  <c r="X4" i="18"/>
  <c r="Y4" i="18" s="1"/>
  <c r="E13" i="18"/>
  <c r="AA37" i="11"/>
  <c r="AA36" i="11" s="1"/>
  <c r="H10" i="19" l="1"/>
  <c r="Z4" i="19"/>
  <c r="Z3" i="19"/>
  <c r="G10" i="19"/>
  <c r="B14" i="19"/>
  <c r="Z13" i="19"/>
  <c r="AB5" i="19"/>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E14" i="19"/>
  <c r="F11" i="19"/>
  <c r="AB5" i="18"/>
  <c r="G10" i="18"/>
  <c r="L10" i="18" s="1"/>
  <c r="M10" i="18" s="1"/>
  <c r="O10" i="18" s="1"/>
  <c r="Z4" i="18"/>
  <c r="H10" i="18"/>
  <c r="E14" i="18"/>
  <c r="J12" i="18"/>
  <c r="I13" i="18"/>
  <c r="B15" i="18"/>
  <c r="Z14" i="18"/>
  <c r="K11" i="18"/>
  <c r="A11" i="18"/>
  <c r="F11" i="18"/>
  <c r="G14" i="1"/>
  <c r="G1" i="19" s="1"/>
  <c r="Z14" i="19" l="1"/>
  <c r="B15" i="19"/>
  <c r="F12" i="19"/>
  <c r="G11" i="19"/>
  <c r="E15" i="19"/>
  <c r="H11" i="19"/>
  <c r="G11" i="18"/>
  <c r="G12" i="18" s="1"/>
  <c r="G1" i="18"/>
  <c r="N10" i="18"/>
  <c r="F12" i="18"/>
  <c r="Z15" i="18"/>
  <c r="B16" i="18"/>
  <c r="I14" i="18"/>
  <c r="J13" i="18"/>
  <c r="E15" i="18"/>
  <c r="H11" i="18"/>
  <c r="K12" i="18"/>
  <c r="A12" i="18"/>
  <c r="G17" i="1"/>
  <c r="G4" i="18" l="1"/>
  <c r="P10" i="18" s="1"/>
  <c r="T10" i="18" s="1"/>
  <c r="W10" i="18" s="1"/>
  <c r="AA10" i="18" s="1"/>
  <c r="AC10" i="18" s="1"/>
  <c r="G4" i="19"/>
  <c r="B16" i="19"/>
  <c r="Z15" i="19"/>
  <c r="G12" i="19"/>
  <c r="H12" i="19"/>
  <c r="E16" i="19"/>
  <c r="F13" i="19"/>
  <c r="Q10" i="18"/>
  <c r="AB10" i="18" s="1"/>
  <c r="L11" i="18"/>
  <c r="M11" i="18" s="1"/>
  <c r="N11" i="18" s="1"/>
  <c r="P11" i="18"/>
  <c r="A13" i="18"/>
  <c r="K13" i="18"/>
  <c r="L12" i="18"/>
  <c r="M12" i="18" s="1"/>
  <c r="N12" i="18" s="1"/>
  <c r="F13" i="18"/>
  <c r="G13" i="18"/>
  <c r="P12" i="18"/>
  <c r="I15" i="18"/>
  <c r="J14" i="18"/>
  <c r="E16" i="18"/>
  <c r="B17" i="18"/>
  <c r="Z16" i="18"/>
  <c r="H12" i="18"/>
  <c r="Q11" i="18"/>
  <c r="AB11" i="18" s="1"/>
  <c r="C17" i="1"/>
  <c r="C47" i="1"/>
  <c r="G2" i="17"/>
  <c r="G1" i="17"/>
  <c r="G2" i="16"/>
  <c r="G1" i="16"/>
  <c r="G2" i="2"/>
  <c r="G1" i="2"/>
  <c r="AL38" i="11"/>
  <c r="AI37" i="11"/>
  <c r="AH21" i="11"/>
  <c r="AH22" i="11" s="1"/>
  <c r="AH24" i="11" s="1"/>
  <c r="AG21" i="11"/>
  <c r="AG32" i="11"/>
  <c r="AG33" i="11" s="1"/>
  <c r="AG35" i="11" s="1"/>
  <c r="AG22" i="11"/>
  <c r="AG24" i="11" s="1"/>
  <c r="AH32" i="11"/>
  <c r="AH33" i="11" s="1"/>
  <c r="AH35" i="11" s="1"/>
  <c r="AB33" i="11"/>
  <c r="E17" i="19" l="1"/>
  <c r="F14" i="19"/>
  <c r="G13" i="19"/>
  <c r="H13" i="19"/>
  <c r="B17" i="19"/>
  <c r="Z16" i="19"/>
  <c r="O11" i="18"/>
  <c r="T11" i="18"/>
  <c r="V11" i="18" s="1"/>
  <c r="V10" i="18"/>
  <c r="T12" i="18"/>
  <c r="W12" i="18" s="1"/>
  <c r="AA12" i="18" s="1"/>
  <c r="AC12" i="18" s="1"/>
  <c r="E17" i="18"/>
  <c r="G14" i="18"/>
  <c r="P13" i="18"/>
  <c r="O12" i="18"/>
  <c r="L13" i="18"/>
  <c r="M13" i="18" s="1"/>
  <c r="O13" i="18" s="1"/>
  <c r="F14" i="18"/>
  <c r="A14" i="18"/>
  <c r="K14" i="18"/>
  <c r="I16" i="18"/>
  <c r="J15" i="18"/>
  <c r="H13" i="18"/>
  <c r="Q12" i="18"/>
  <c r="AB12" i="18" s="1"/>
  <c r="B18" i="18"/>
  <c r="Z17" i="18"/>
  <c r="C18" i="1"/>
  <c r="C20" i="1" s="1"/>
  <c r="W11" i="18" l="1"/>
  <c r="AA11" i="18" s="1"/>
  <c r="AC11" i="18" s="1"/>
  <c r="E18" i="19"/>
  <c r="B18" i="19"/>
  <c r="Z17" i="19"/>
  <c r="H14" i="19"/>
  <c r="G14" i="19"/>
  <c r="F15" i="19"/>
  <c r="V12" i="18"/>
  <c r="E18" i="18"/>
  <c r="I17" i="18"/>
  <c r="J16" i="18"/>
  <c r="N13" i="18"/>
  <c r="T13" i="18" s="1"/>
  <c r="B19" i="18"/>
  <c r="Z18" i="18"/>
  <c r="A15" i="18"/>
  <c r="K15" i="18"/>
  <c r="H14" i="18"/>
  <c r="Q13" i="18"/>
  <c r="AB13" i="18" s="1"/>
  <c r="F15" i="18"/>
  <c r="L14" i="18"/>
  <c r="M14" i="18" s="1"/>
  <c r="O14" i="18" s="1"/>
  <c r="G15" i="18"/>
  <c r="P14" i="18"/>
  <c r="C1" i="2"/>
  <c r="AI32" i="11"/>
  <c r="H15" i="19" l="1"/>
  <c r="F16" i="19"/>
  <c r="G15" i="19"/>
  <c r="E19" i="19"/>
  <c r="Z18" i="19"/>
  <c r="B19" i="19"/>
  <c r="N14" i="18"/>
  <c r="T14" i="18" s="1"/>
  <c r="H15" i="18"/>
  <c r="Q14" i="18"/>
  <c r="AB14" i="18" s="1"/>
  <c r="Z19" i="18"/>
  <c r="B20" i="18"/>
  <c r="W13" i="18"/>
  <c r="AA13" i="18" s="1"/>
  <c r="AC13" i="18" s="1"/>
  <c r="V13" i="18"/>
  <c r="E19" i="18"/>
  <c r="G16" i="18"/>
  <c r="P15" i="18"/>
  <c r="L15" i="18"/>
  <c r="M15" i="18" s="1"/>
  <c r="N15" i="18" s="1"/>
  <c r="F16" i="18"/>
  <c r="K16" i="18"/>
  <c r="A16" i="18"/>
  <c r="I18" i="18"/>
  <c r="J17" i="18"/>
  <c r="D10" i="17"/>
  <c r="D11" i="17" s="1"/>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D58" i="17" s="1"/>
  <c r="D59" i="17" s="1"/>
  <c r="D60" i="17" s="1"/>
  <c r="D61" i="17" s="1"/>
  <c r="D62" i="17" s="1"/>
  <c r="D63" i="17" s="1"/>
  <c r="D64" i="17" s="1"/>
  <c r="D65" i="17" s="1"/>
  <c r="D66" i="17" s="1"/>
  <c r="D67" i="17" s="1"/>
  <c r="D68" i="17" s="1"/>
  <c r="D69" i="17" s="1"/>
  <c r="D70" i="17" s="1"/>
  <c r="D71" i="17" s="1"/>
  <c r="D72" i="17" s="1"/>
  <c r="D73" i="17" s="1"/>
  <c r="D74" i="17" s="1"/>
  <c r="D75" i="17" s="1"/>
  <c r="D76" i="17" s="1"/>
  <c r="D77" i="17" s="1"/>
  <c r="D78" i="17" s="1"/>
  <c r="D79" i="17" s="1"/>
  <c r="D80" i="17" s="1"/>
  <c r="D81" i="17" s="1"/>
  <c r="D82" i="17" s="1"/>
  <c r="D83" i="17" s="1"/>
  <c r="D84" i="17" s="1"/>
  <c r="D85" i="17" s="1"/>
  <c r="D86" i="17" s="1"/>
  <c r="D87" i="17" s="1"/>
  <c r="D88" i="17" s="1"/>
  <c r="D89" i="17" s="1"/>
  <c r="D90" i="17" s="1"/>
  <c r="D91" i="17" s="1"/>
  <c r="D92" i="17" s="1"/>
  <c r="D93" i="17" s="1"/>
  <c r="D94" i="17" s="1"/>
  <c r="D95" i="17" s="1"/>
  <c r="D96" i="17" s="1"/>
  <c r="D97" i="17" s="1"/>
  <c r="D98" i="17" s="1"/>
  <c r="D99" i="17" s="1"/>
  <c r="D100" i="17" s="1"/>
  <c r="D101" i="17" s="1"/>
  <c r="D102" i="17" s="1"/>
  <c r="D103" i="17" s="1"/>
  <c r="D104" i="17" s="1"/>
  <c r="D105" i="17" s="1"/>
  <c r="D106" i="17" s="1"/>
  <c r="D107" i="17" s="1"/>
  <c r="D108" i="17" s="1"/>
  <c r="D109" i="17" s="1"/>
  <c r="D110" i="17" s="1"/>
  <c r="D111" i="17" s="1"/>
  <c r="D112" i="17" s="1"/>
  <c r="D113" i="17" s="1"/>
  <c r="D114" i="17" s="1"/>
  <c r="D115" i="17" s="1"/>
  <c r="D116" i="17" s="1"/>
  <c r="D117" i="17" s="1"/>
  <c r="D118" i="17" s="1"/>
  <c r="D119" i="17" s="1"/>
  <c r="D120" i="17" s="1"/>
  <c r="D121" i="17" s="1"/>
  <c r="D122" i="17" s="1"/>
  <c r="D123" i="17" s="1"/>
  <c r="D124" i="17" s="1"/>
  <c r="D125" i="17" s="1"/>
  <c r="D126" i="17" s="1"/>
  <c r="D127" i="17" s="1"/>
  <c r="D128" i="17" s="1"/>
  <c r="D129" i="17" s="1"/>
  <c r="D130" i="17" s="1"/>
  <c r="D131" i="17" s="1"/>
  <c r="D132" i="17" s="1"/>
  <c r="D133" i="17" s="1"/>
  <c r="D134" i="17" s="1"/>
  <c r="D135" i="17" s="1"/>
  <c r="D136" i="17" s="1"/>
  <c r="D137" i="17" s="1"/>
  <c r="D138" i="17" s="1"/>
  <c r="D139" i="17" s="1"/>
  <c r="D140" i="17" s="1"/>
  <c r="D141" i="17" s="1"/>
  <c r="D142" i="17" s="1"/>
  <c r="D143" i="17" s="1"/>
  <c r="D144" i="17" s="1"/>
  <c r="D145" i="17" s="1"/>
  <c r="D146" i="17" s="1"/>
  <c r="D147" i="17" s="1"/>
  <c r="D148" i="17" s="1"/>
  <c r="D149" i="17" s="1"/>
  <c r="D150" i="17" s="1"/>
  <c r="D151" i="17" s="1"/>
  <c r="D152" i="17" s="1"/>
  <c r="D153" i="17" s="1"/>
  <c r="D154" i="17" s="1"/>
  <c r="D155" i="17" s="1"/>
  <c r="D156" i="17" s="1"/>
  <c r="D157" i="17" s="1"/>
  <c r="D158" i="17" s="1"/>
  <c r="D159" i="17" s="1"/>
  <c r="D160" i="17" s="1"/>
  <c r="D161" i="17" s="1"/>
  <c r="D162" i="17" s="1"/>
  <c r="D163" i="17" s="1"/>
  <c r="D164" i="17" s="1"/>
  <c r="D165" i="17" s="1"/>
  <c r="D166" i="17" s="1"/>
  <c r="D167" i="17" s="1"/>
  <c r="D168" i="17" s="1"/>
  <c r="D169" i="17" s="1"/>
  <c r="D170" i="17" s="1"/>
  <c r="D171" i="17" s="1"/>
  <c r="D172" i="17" s="1"/>
  <c r="D173" i="17" s="1"/>
  <c r="D174" i="17" s="1"/>
  <c r="D175" i="17" s="1"/>
  <c r="D176" i="17" s="1"/>
  <c r="D177" i="17" s="1"/>
  <c r="D178" i="17" s="1"/>
  <c r="D179" i="17" s="1"/>
  <c r="D180" i="17" s="1"/>
  <c r="D181" i="17" s="1"/>
  <c r="D182" i="17" s="1"/>
  <c r="D183" i="17" s="1"/>
  <c r="D184" i="17" s="1"/>
  <c r="D185" i="17" s="1"/>
  <c r="D186" i="17" s="1"/>
  <c r="D187" i="17" s="1"/>
  <c r="D188" i="17" s="1"/>
  <c r="D189" i="17" s="1"/>
  <c r="D190" i="17" s="1"/>
  <c r="D191" i="17" s="1"/>
  <c r="D192" i="17" s="1"/>
  <c r="D193" i="17" s="1"/>
  <c r="D194" i="17" s="1"/>
  <c r="D195" i="17" s="1"/>
  <c r="D196" i="17" s="1"/>
  <c r="D197" i="17" s="1"/>
  <c r="D198" i="17" s="1"/>
  <c r="D199" i="17" s="1"/>
  <c r="D200" i="17" s="1"/>
  <c r="D201" i="17" s="1"/>
  <c r="D202" i="17" s="1"/>
  <c r="D203" i="17" s="1"/>
  <c r="D204" i="17" s="1"/>
  <c r="D205" i="17" s="1"/>
  <c r="D206" i="17" s="1"/>
  <c r="D207" i="17" s="1"/>
  <c r="D208" i="17" s="1"/>
  <c r="D209" i="17" s="1"/>
  <c r="D210" i="17" s="1"/>
  <c r="D211" i="17" s="1"/>
  <c r="D212" i="17" s="1"/>
  <c r="D213" i="17" s="1"/>
  <c r="D214" i="17" s="1"/>
  <c r="D215" i="17" s="1"/>
  <c r="D216" i="17" s="1"/>
  <c r="D217" i="17" s="1"/>
  <c r="D218" i="17" s="1"/>
  <c r="D219" i="17" s="1"/>
  <c r="D220" i="17" s="1"/>
  <c r="D221" i="17" s="1"/>
  <c r="D222" i="17" s="1"/>
  <c r="D223" i="17" s="1"/>
  <c r="D224" i="17" s="1"/>
  <c r="D225" i="17" s="1"/>
  <c r="D226" i="17" s="1"/>
  <c r="D227" i="17" s="1"/>
  <c r="D228" i="17" s="1"/>
  <c r="D229" i="17" s="1"/>
  <c r="D230" i="17" s="1"/>
  <c r="D231" i="17" s="1"/>
  <c r="D232" i="17" s="1"/>
  <c r="D233" i="17" s="1"/>
  <c r="D234" i="17" s="1"/>
  <c r="D235" i="17" s="1"/>
  <c r="D236" i="17" s="1"/>
  <c r="D237" i="17" s="1"/>
  <c r="D238" i="17" s="1"/>
  <c r="D239" i="17" s="1"/>
  <c r="D240" i="17" s="1"/>
  <c r="D241" i="17" s="1"/>
  <c r="D242" i="17" s="1"/>
  <c r="D243" i="17" s="1"/>
  <c r="D244" i="17" s="1"/>
  <c r="D245" i="17" s="1"/>
  <c r="D246" i="17" s="1"/>
  <c r="D247" i="17" s="1"/>
  <c r="D248" i="17" s="1"/>
  <c r="D249" i="17" s="1"/>
  <c r="B11" i="17"/>
  <c r="E10" i="17"/>
  <c r="E11" i="17" s="1"/>
  <c r="E12" i="17" s="1"/>
  <c r="C5" i="17"/>
  <c r="U3" i="17" s="1"/>
  <c r="C4" i="17"/>
  <c r="R3" i="17"/>
  <c r="T3" i="17" s="1"/>
  <c r="G3" i="17"/>
  <c r="C3" i="17"/>
  <c r="C2" i="17"/>
  <c r="S4" i="17" s="1"/>
  <c r="D10" i="16"/>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D62" i="16" s="1"/>
  <c r="D63" i="16" s="1"/>
  <c r="D64" i="16" s="1"/>
  <c r="D65" i="16" s="1"/>
  <c r="D66" i="16" s="1"/>
  <c r="D67" i="16" s="1"/>
  <c r="D68" i="16" s="1"/>
  <c r="D69" i="16" s="1"/>
  <c r="D70" i="16" s="1"/>
  <c r="D71" i="16" s="1"/>
  <c r="D72" i="16" s="1"/>
  <c r="D73" i="16" s="1"/>
  <c r="D74" i="16" s="1"/>
  <c r="D75" i="16" s="1"/>
  <c r="D76" i="16" s="1"/>
  <c r="D77" i="16" s="1"/>
  <c r="D78" i="16" s="1"/>
  <c r="D79" i="16" s="1"/>
  <c r="D80" i="16" s="1"/>
  <c r="D81" i="16" s="1"/>
  <c r="D82" i="16" s="1"/>
  <c r="D83" i="16" s="1"/>
  <c r="D84" i="16" s="1"/>
  <c r="D85" i="16" s="1"/>
  <c r="D86" i="16" s="1"/>
  <c r="D87" i="16" s="1"/>
  <c r="D88" i="16" s="1"/>
  <c r="D89" i="16" s="1"/>
  <c r="D90" i="16" s="1"/>
  <c r="D91" i="16" s="1"/>
  <c r="D92" i="16" s="1"/>
  <c r="D93" i="16" s="1"/>
  <c r="D94" i="16" s="1"/>
  <c r="D95" i="16" s="1"/>
  <c r="D96" i="16" s="1"/>
  <c r="D97" i="16" s="1"/>
  <c r="D98" i="16" s="1"/>
  <c r="D99" i="16" s="1"/>
  <c r="D100" i="16" s="1"/>
  <c r="D101" i="16" s="1"/>
  <c r="D102" i="16" s="1"/>
  <c r="D103" i="16" s="1"/>
  <c r="D104" i="16" s="1"/>
  <c r="D105" i="16" s="1"/>
  <c r="D106" i="16" s="1"/>
  <c r="D107" i="16" s="1"/>
  <c r="D108" i="16" s="1"/>
  <c r="D109" i="16" s="1"/>
  <c r="D110" i="16" s="1"/>
  <c r="D111" i="16" s="1"/>
  <c r="D112" i="16" s="1"/>
  <c r="D113" i="16" s="1"/>
  <c r="D114" i="16" s="1"/>
  <c r="D115" i="16" s="1"/>
  <c r="D116" i="16" s="1"/>
  <c r="D117" i="16" s="1"/>
  <c r="D118" i="16" s="1"/>
  <c r="D119" i="16" s="1"/>
  <c r="D120" i="16" s="1"/>
  <c r="D121" i="16" s="1"/>
  <c r="D122" i="16" s="1"/>
  <c r="D123" i="16" s="1"/>
  <c r="D124" i="16" s="1"/>
  <c r="D125" i="16" s="1"/>
  <c r="D126" i="16" s="1"/>
  <c r="D127" i="16" s="1"/>
  <c r="D128" i="16" s="1"/>
  <c r="D129" i="16" s="1"/>
  <c r="D130" i="16" s="1"/>
  <c r="D131" i="16" s="1"/>
  <c r="D132" i="16" s="1"/>
  <c r="D133" i="16" s="1"/>
  <c r="D134" i="16" s="1"/>
  <c r="D135" i="16" s="1"/>
  <c r="D136" i="16" s="1"/>
  <c r="D137" i="16" s="1"/>
  <c r="D138" i="16" s="1"/>
  <c r="D139" i="16" s="1"/>
  <c r="D140" i="16" s="1"/>
  <c r="D141" i="16" s="1"/>
  <c r="D142" i="16" s="1"/>
  <c r="D143" i="16" s="1"/>
  <c r="D144" i="16" s="1"/>
  <c r="D145" i="16" s="1"/>
  <c r="D146" i="16" s="1"/>
  <c r="D147" i="16" s="1"/>
  <c r="D148" i="16" s="1"/>
  <c r="D149" i="16" s="1"/>
  <c r="D150" i="16" s="1"/>
  <c r="D151" i="16" s="1"/>
  <c r="D152" i="16" s="1"/>
  <c r="D153" i="16" s="1"/>
  <c r="D154" i="16" s="1"/>
  <c r="D155" i="16" s="1"/>
  <c r="D156" i="16" s="1"/>
  <c r="D157" i="16" s="1"/>
  <c r="D158" i="16" s="1"/>
  <c r="D159" i="16" s="1"/>
  <c r="D160" i="16" s="1"/>
  <c r="D161" i="16" s="1"/>
  <c r="D162" i="16" s="1"/>
  <c r="D163" i="16" s="1"/>
  <c r="D164" i="16" s="1"/>
  <c r="D165" i="16" s="1"/>
  <c r="D166" i="16" s="1"/>
  <c r="D167" i="16" s="1"/>
  <c r="D168" i="16" s="1"/>
  <c r="D169" i="16" s="1"/>
  <c r="D170" i="16" s="1"/>
  <c r="D171" i="16" s="1"/>
  <c r="D172" i="16" s="1"/>
  <c r="D173" i="16" s="1"/>
  <c r="D174" i="16" s="1"/>
  <c r="D175" i="16" s="1"/>
  <c r="D176" i="16" s="1"/>
  <c r="D177" i="16" s="1"/>
  <c r="D178" i="16" s="1"/>
  <c r="D179" i="16" s="1"/>
  <c r="D180" i="16" s="1"/>
  <c r="D181" i="16" s="1"/>
  <c r="D182" i="16" s="1"/>
  <c r="D183" i="16" s="1"/>
  <c r="D184" i="16" s="1"/>
  <c r="D185" i="16" s="1"/>
  <c r="D186" i="16" s="1"/>
  <c r="D187" i="16" s="1"/>
  <c r="D188" i="16" s="1"/>
  <c r="D189" i="16" s="1"/>
  <c r="D190" i="16" s="1"/>
  <c r="D191" i="16" s="1"/>
  <c r="D192" i="16" s="1"/>
  <c r="D193" i="16" s="1"/>
  <c r="D194" i="16" s="1"/>
  <c r="D195" i="16" s="1"/>
  <c r="D196" i="16" s="1"/>
  <c r="D197" i="16" s="1"/>
  <c r="D198" i="16" s="1"/>
  <c r="D199" i="16" s="1"/>
  <c r="D200" i="16" s="1"/>
  <c r="D201" i="16" s="1"/>
  <c r="D202" i="16" s="1"/>
  <c r="D203" i="16" s="1"/>
  <c r="D204" i="16" s="1"/>
  <c r="D205" i="16" s="1"/>
  <c r="D206" i="16" s="1"/>
  <c r="D207" i="16" s="1"/>
  <c r="D208" i="16" s="1"/>
  <c r="D209" i="16" s="1"/>
  <c r="D210" i="16" s="1"/>
  <c r="D211" i="16" s="1"/>
  <c r="D212" i="16" s="1"/>
  <c r="D213" i="16" s="1"/>
  <c r="D214" i="16" s="1"/>
  <c r="D215" i="16" s="1"/>
  <c r="D216" i="16" s="1"/>
  <c r="D217" i="16" s="1"/>
  <c r="D218" i="16" s="1"/>
  <c r="D219" i="16" s="1"/>
  <c r="D220" i="16" s="1"/>
  <c r="D221" i="16" s="1"/>
  <c r="D222" i="16" s="1"/>
  <c r="D223" i="16" s="1"/>
  <c r="D224" i="16" s="1"/>
  <c r="D225" i="16" s="1"/>
  <c r="D226" i="16" s="1"/>
  <c r="D227" i="16" s="1"/>
  <c r="D228" i="16" s="1"/>
  <c r="D229" i="16" s="1"/>
  <c r="D230" i="16" s="1"/>
  <c r="D231" i="16" s="1"/>
  <c r="D232" i="16" s="1"/>
  <c r="D233" i="16" s="1"/>
  <c r="D234" i="16" s="1"/>
  <c r="D235" i="16" s="1"/>
  <c r="D236" i="16" s="1"/>
  <c r="D237" i="16" s="1"/>
  <c r="D238" i="16" s="1"/>
  <c r="D239" i="16" s="1"/>
  <c r="D240" i="16" s="1"/>
  <c r="D241" i="16" s="1"/>
  <c r="D242" i="16" s="1"/>
  <c r="D243" i="16" s="1"/>
  <c r="D244" i="16" s="1"/>
  <c r="D245" i="16" s="1"/>
  <c r="D246" i="16" s="1"/>
  <c r="D247" i="16" s="1"/>
  <c r="D248" i="16" s="1"/>
  <c r="D249" i="16" s="1"/>
  <c r="D10" i="2"/>
  <c r="B11" i="16"/>
  <c r="E10" i="16"/>
  <c r="E11" i="16" s="1"/>
  <c r="E12" i="16" s="1"/>
  <c r="E13" i="16" s="1"/>
  <c r="C5" i="16"/>
  <c r="U3" i="16" s="1"/>
  <c r="C4" i="16"/>
  <c r="R3" i="16"/>
  <c r="R4" i="16" s="1"/>
  <c r="T4" i="16" s="1"/>
  <c r="G3" i="16"/>
  <c r="C3" i="16"/>
  <c r="C2" i="16"/>
  <c r="S4" i="16" s="1"/>
  <c r="Z37" i="11"/>
  <c r="AD37" i="11" s="1"/>
  <c r="AS135" i="11"/>
  <c r="AV135" i="11" s="1"/>
  <c r="AS136" i="11"/>
  <c r="AV136" i="11" s="1"/>
  <c r="AS137" i="11"/>
  <c r="AV137" i="11" s="1"/>
  <c r="AS138" i="11"/>
  <c r="AV138" i="11" s="1"/>
  <c r="AS139" i="11"/>
  <c r="AV139" i="11" s="1"/>
  <c r="AS140" i="11"/>
  <c r="AV140" i="11" s="1"/>
  <c r="AS141" i="11"/>
  <c r="AV141" i="11" s="1"/>
  <c r="AS142" i="11"/>
  <c r="AV142" i="11" s="1"/>
  <c r="AS143" i="11"/>
  <c r="AV143" i="11" s="1"/>
  <c r="AS144" i="11"/>
  <c r="AV144" i="11" s="1"/>
  <c r="AS145" i="11"/>
  <c r="AV145" i="11" s="1"/>
  <c r="AS146" i="11"/>
  <c r="AV146" i="11" s="1"/>
  <c r="AS147" i="11"/>
  <c r="AV147" i="11" s="1"/>
  <c r="AS148" i="11"/>
  <c r="AV148" i="11" s="1"/>
  <c r="AS134" i="11"/>
  <c r="AV134" i="11" s="1"/>
  <c r="Z22" i="11"/>
  <c r="E10" i="11"/>
  <c r="E11" i="11" s="1"/>
  <c r="AB11" i="11"/>
  <c r="AI11" i="11" s="1"/>
  <c r="B20" i="19" l="1"/>
  <c r="Z19" i="19"/>
  <c r="E20" i="19"/>
  <c r="F17" i="19"/>
  <c r="G16" i="19"/>
  <c r="H16" i="19"/>
  <c r="O15" i="18"/>
  <c r="T15" i="18"/>
  <c r="W15" i="18" s="1"/>
  <c r="AA15" i="18" s="1"/>
  <c r="AC15" i="18" s="1"/>
  <c r="L16" i="18"/>
  <c r="M16" i="18" s="1"/>
  <c r="O16" i="18" s="1"/>
  <c r="F17" i="18"/>
  <c r="G17" i="18"/>
  <c r="P16" i="18"/>
  <c r="H16" i="18"/>
  <c r="Q15" i="18"/>
  <c r="AB15" i="18" s="1"/>
  <c r="K17" i="18"/>
  <c r="A17" i="18"/>
  <c r="W14" i="18"/>
  <c r="AA14" i="18" s="1"/>
  <c r="AC14" i="18" s="1"/>
  <c r="V14" i="18"/>
  <c r="I19" i="18"/>
  <c r="J18" i="18"/>
  <c r="E20" i="18"/>
  <c r="B21" i="18"/>
  <c r="Z20" i="18"/>
  <c r="R4" i="17"/>
  <c r="T4" i="17" s="1"/>
  <c r="V4" i="17" s="1"/>
  <c r="U4" i="17"/>
  <c r="X4" i="17" s="1"/>
  <c r="Y4" i="17" s="1"/>
  <c r="T3" i="16"/>
  <c r="E13" i="17"/>
  <c r="B12" i="17"/>
  <c r="U4" i="16"/>
  <c r="E14" i="16"/>
  <c r="B12" i="16"/>
  <c r="V4" i="16"/>
  <c r="AU51" i="11"/>
  <c r="AU52" i="11"/>
  <c r="AU53" i="11"/>
  <c r="Z17" i="11"/>
  <c r="Z33" i="11"/>
  <c r="AB22" i="11"/>
  <c r="AI21" i="11" s="1"/>
  <c r="E36" i="11"/>
  <c r="E37" i="11" s="1"/>
  <c r="AF32" i="11" s="1"/>
  <c r="AF33" i="11" s="1"/>
  <c r="AF35" i="11" s="1"/>
  <c r="C2" i="2"/>
  <c r="H17" i="19" l="1"/>
  <c r="B21" i="19"/>
  <c r="Z20" i="19"/>
  <c r="G17" i="19"/>
  <c r="E21" i="19"/>
  <c r="F18" i="19"/>
  <c r="V15" i="18"/>
  <c r="I20" i="18"/>
  <c r="J19" i="18"/>
  <c r="G18" i="18"/>
  <c r="P17" i="18"/>
  <c r="B22" i="18"/>
  <c r="Z21" i="18"/>
  <c r="N16" i="18"/>
  <c r="T16" i="18" s="1"/>
  <c r="E21" i="18"/>
  <c r="H17" i="18"/>
  <c r="Q16" i="18"/>
  <c r="AB16" i="18" s="1"/>
  <c r="A18" i="18"/>
  <c r="K18" i="18"/>
  <c r="L17" i="18"/>
  <c r="M17" i="18" s="1"/>
  <c r="N17" i="18" s="1"/>
  <c r="F18" i="18"/>
  <c r="C1" i="16"/>
  <c r="Z12" i="16" s="1"/>
  <c r="C1" i="17"/>
  <c r="Z12" i="17" s="1"/>
  <c r="W4" i="17"/>
  <c r="H10" i="17"/>
  <c r="Z4" i="17"/>
  <c r="E14" i="17"/>
  <c r="B13" i="17"/>
  <c r="B13" i="16"/>
  <c r="E15" i="16"/>
  <c r="X4" i="16"/>
  <c r="Y4" i="16" s="1"/>
  <c r="W4" i="16"/>
  <c r="M2" i="16" s="1"/>
  <c r="AV43" i="11"/>
  <c r="AV44" i="11" s="1"/>
  <c r="AV45" i="11" s="1"/>
  <c r="AV46" i="11" s="1"/>
  <c r="AV47" i="11" s="1"/>
  <c r="AV48" i="11" s="1"/>
  <c r="AV49" i="11" s="1"/>
  <c r="AV50" i="11" s="1"/>
  <c r="AU123" i="11"/>
  <c r="AU124" i="11"/>
  <c r="AU125" i="11"/>
  <c r="AU126" i="11"/>
  <c r="AU127" i="11"/>
  <c r="AU122" i="11"/>
  <c r="AU119" i="11"/>
  <c r="AU120" i="11"/>
  <c r="AU121" i="11"/>
  <c r="AU118" i="11"/>
  <c r="AU112" i="11"/>
  <c r="AU113" i="11"/>
  <c r="AU114" i="11"/>
  <c r="AU115" i="11"/>
  <c r="AU116" i="11"/>
  <c r="AU117" i="11"/>
  <c r="AU111" i="11"/>
  <c r="AU107" i="11"/>
  <c r="AU108" i="11"/>
  <c r="AU109" i="11"/>
  <c r="AU110" i="11"/>
  <c r="AU106" i="11"/>
  <c r="AU101" i="11"/>
  <c r="AU102" i="11"/>
  <c r="AD10" i="11" s="1"/>
  <c r="AD11" i="11" s="1"/>
  <c r="AA11" i="11" s="1"/>
  <c r="AA10" i="11" s="1"/>
  <c r="AU103" i="11"/>
  <c r="AU104" i="11"/>
  <c r="AU105" i="11"/>
  <c r="AU100" i="11"/>
  <c r="AU92" i="11"/>
  <c r="AU93" i="11"/>
  <c r="AU94" i="11"/>
  <c r="AU95" i="11"/>
  <c r="AU96" i="11"/>
  <c r="AU97" i="11"/>
  <c r="AU98" i="11"/>
  <c r="AU99" i="11"/>
  <c r="AU91" i="11"/>
  <c r="AU85" i="11"/>
  <c r="AU86" i="11"/>
  <c r="AU87" i="11"/>
  <c r="AU88" i="11"/>
  <c r="AU89" i="11"/>
  <c r="AU90" i="11"/>
  <c r="AU84" i="11"/>
  <c r="AD21" i="11" s="1"/>
  <c r="AU77" i="11"/>
  <c r="AU78" i="11"/>
  <c r="AU79" i="11"/>
  <c r="AU80" i="11"/>
  <c r="AU81" i="11"/>
  <c r="AU82" i="11"/>
  <c r="AU83" i="11"/>
  <c r="AU76" i="11"/>
  <c r="AU67" i="11"/>
  <c r="AU68" i="11"/>
  <c r="AU69" i="11"/>
  <c r="AU70" i="11"/>
  <c r="AU71" i="11"/>
  <c r="AU72" i="11"/>
  <c r="AU73" i="11"/>
  <c r="AU74" i="11"/>
  <c r="AU75" i="11"/>
  <c r="AU66" i="11"/>
  <c r="AU61" i="11"/>
  <c r="AU62" i="11"/>
  <c r="AU63" i="11"/>
  <c r="AU64" i="11"/>
  <c r="AU65" i="11"/>
  <c r="AU60" i="11"/>
  <c r="AD32" i="11" s="1"/>
  <c r="AU54" i="11"/>
  <c r="AU55" i="11"/>
  <c r="AU56" i="11"/>
  <c r="AU57" i="11"/>
  <c r="AU58" i="11"/>
  <c r="AU59" i="11"/>
  <c r="AU48" i="11"/>
  <c r="AU49" i="11"/>
  <c r="AU50" i="11"/>
  <c r="AU47" i="11"/>
  <c r="AU44" i="11"/>
  <c r="AU45" i="11"/>
  <c r="AU46" i="11"/>
  <c r="AU43" i="11"/>
  <c r="E32" i="11"/>
  <c r="E33" i="11" s="1"/>
  <c r="AF21" i="11" s="1"/>
  <c r="AF22" i="11" s="1"/>
  <c r="AF24" i="11" s="1"/>
  <c r="E21" i="11"/>
  <c r="E22" i="11" s="1"/>
  <c r="F19" i="19" l="1"/>
  <c r="B22" i="19"/>
  <c r="Z21" i="19"/>
  <c r="G18" i="19"/>
  <c r="H18" i="19"/>
  <c r="E22" i="19"/>
  <c r="M2" i="17"/>
  <c r="M2" i="18"/>
  <c r="T17" i="18"/>
  <c r="W17" i="18" s="1"/>
  <c r="AA17" i="18" s="1"/>
  <c r="AC17" i="18" s="1"/>
  <c r="O17" i="18"/>
  <c r="E22" i="18"/>
  <c r="B23" i="18"/>
  <c r="Z22" i="18"/>
  <c r="K19" i="18"/>
  <c r="A19" i="18"/>
  <c r="W16" i="18"/>
  <c r="AA16" i="18" s="1"/>
  <c r="AC16" i="18" s="1"/>
  <c r="V16" i="18"/>
  <c r="H18" i="18"/>
  <c r="Q17" i="18"/>
  <c r="AB17" i="18" s="1"/>
  <c r="F19" i="18"/>
  <c r="L18" i="18"/>
  <c r="M18" i="18" s="1"/>
  <c r="N18" i="18" s="1"/>
  <c r="J20" i="18"/>
  <c r="I21" i="18"/>
  <c r="G19" i="18"/>
  <c r="P18" i="18"/>
  <c r="S3" i="17"/>
  <c r="Z11" i="17"/>
  <c r="Z10" i="17"/>
  <c r="Z11" i="16"/>
  <c r="S3" i="16"/>
  <c r="Z10" i="16"/>
  <c r="Z13" i="17"/>
  <c r="B14" i="17"/>
  <c r="H11" i="17"/>
  <c r="E15" i="17"/>
  <c r="E16" i="16"/>
  <c r="Z13" i="16"/>
  <c r="B14" i="16"/>
  <c r="H10" i="16"/>
  <c r="Z4" i="16"/>
  <c r="AD22" i="11"/>
  <c r="AA22" i="11" s="1"/>
  <c r="C10" i="19" s="1"/>
  <c r="AD33" i="11"/>
  <c r="AA33" i="11" s="1"/>
  <c r="AA32" i="11" s="1"/>
  <c r="AV51" i="11"/>
  <c r="AV52" i="11" s="1"/>
  <c r="AV53" i="11" s="1"/>
  <c r="AV54" i="11" s="1"/>
  <c r="AV55" i="11" s="1"/>
  <c r="AV56" i="11" s="1"/>
  <c r="AV57" i="11" s="1"/>
  <c r="AV58" i="11" s="1"/>
  <c r="AV59" i="11" s="1"/>
  <c r="AV60" i="11" s="1"/>
  <c r="AV61" i="11" s="1"/>
  <c r="AV62" i="11" s="1"/>
  <c r="AV63" i="11" s="1"/>
  <c r="AV64" i="11" s="1"/>
  <c r="AV65" i="11" s="1"/>
  <c r="AV66" i="11" s="1"/>
  <c r="AV67" i="11" s="1"/>
  <c r="AV68" i="11" s="1"/>
  <c r="AV69" i="11" s="1"/>
  <c r="AV70" i="11" s="1"/>
  <c r="AV71" i="11" s="1"/>
  <c r="AV72" i="11" s="1"/>
  <c r="AV73" i="11" s="1"/>
  <c r="AV74" i="11" s="1"/>
  <c r="AV75" i="11" s="1"/>
  <c r="AV76" i="11" s="1"/>
  <c r="AV77" i="11" s="1"/>
  <c r="AV78" i="11" s="1"/>
  <c r="AV79" i="11" s="1"/>
  <c r="AV80" i="11" s="1"/>
  <c r="AV81" i="11" s="1"/>
  <c r="AV82" i="11" s="1"/>
  <c r="AV83" i="11" s="1"/>
  <c r="AV84" i="11" s="1"/>
  <c r="AV85" i="11" s="1"/>
  <c r="AV86" i="11" s="1"/>
  <c r="AV87" i="11" s="1"/>
  <c r="AV88" i="11" s="1"/>
  <c r="AV89" i="11" s="1"/>
  <c r="AV90" i="11" s="1"/>
  <c r="AV91" i="11" s="1"/>
  <c r="AV92" i="11" s="1"/>
  <c r="AV93" i="11" s="1"/>
  <c r="AV94" i="11" s="1"/>
  <c r="AV95" i="11" s="1"/>
  <c r="AV96" i="11" s="1"/>
  <c r="AV97" i="11" s="1"/>
  <c r="AV98" i="11" s="1"/>
  <c r="AV99" i="11" s="1"/>
  <c r="AV100" i="11" s="1"/>
  <c r="AV101" i="11" s="1"/>
  <c r="AV102" i="11" s="1"/>
  <c r="AV103" i="11" s="1"/>
  <c r="AV104" i="11" s="1"/>
  <c r="AV105" i="11" s="1"/>
  <c r="AV106" i="11" s="1"/>
  <c r="AV107" i="11" s="1"/>
  <c r="AV108" i="11" s="1"/>
  <c r="AV109" i="11" s="1"/>
  <c r="AV110" i="11" s="1"/>
  <c r="AV111" i="11" s="1"/>
  <c r="AV112" i="11" s="1"/>
  <c r="AV113" i="11" s="1"/>
  <c r="AV114" i="11" s="1"/>
  <c r="AV115" i="11" s="1"/>
  <c r="AV116" i="11" s="1"/>
  <c r="AV117" i="11" s="1"/>
  <c r="AV118" i="11" s="1"/>
  <c r="AV119" i="11" s="1"/>
  <c r="AV120" i="11" s="1"/>
  <c r="AV121" i="11" s="1"/>
  <c r="AV122" i="11" s="1"/>
  <c r="AV123" i="11" s="1"/>
  <c r="AV124" i="11" s="1"/>
  <c r="AV125" i="11" s="1"/>
  <c r="AV126" i="11" s="1"/>
  <c r="AV127" i="11" s="1"/>
  <c r="C11" i="19" l="1"/>
  <c r="I10" i="19"/>
  <c r="Q10" i="19"/>
  <c r="AB10" i="19" s="1"/>
  <c r="P10" i="19"/>
  <c r="G19" i="19"/>
  <c r="E23" i="19"/>
  <c r="H19" i="19"/>
  <c r="Z22" i="19"/>
  <c r="B23" i="19"/>
  <c r="F20" i="19"/>
  <c r="V17" i="18"/>
  <c r="T18" i="18"/>
  <c r="V18" i="18" s="1"/>
  <c r="I22" i="18"/>
  <c r="J21" i="18"/>
  <c r="O18" i="18"/>
  <c r="A20" i="18"/>
  <c r="K20" i="18"/>
  <c r="L19" i="18"/>
  <c r="M19" i="18" s="1"/>
  <c r="N19" i="18" s="1"/>
  <c r="F20" i="18"/>
  <c r="Z23" i="18"/>
  <c r="B24" i="18"/>
  <c r="G20" i="18"/>
  <c r="P19" i="18"/>
  <c r="H19" i="18"/>
  <c r="Q18" i="18"/>
  <c r="AB18" i="18" s="1"/>
  <c r="E23" i="18"/>
  <c r="C10" i="17"/>
  <c r="I10" i="17" s="1"/>
  <c r="AA21" i="11"/>
  <c r="AL21" i="11"/>
  <c r="AL32" i="11"/>
  <c r="C10" i="16"/>
  <c r="X3" i="16"/>
  <c r="Y3" i="16" s="1"/>
  <c r="V3" i="16"/>
  <c r="W3" i="16" s="1"/>
  <c r="X3" i="17"/>
  <c r="Y3" i="17" s="1"/>
  <c r="V3" i="17"/>
  <c r="W3" i="17" s="1"/>
  <c r="Z14" i="17"/>
  <c r="B15" i="17"/>
  <c r="E16" i="17"/>
  <c r="H12" i="17"/>
  <c r="H11" i="16"/>
  <c r="Z14" i="16"/>
  <c r="B15" i="16"/>
  <c r="E17" i="16"/>
  <c r="C5" i="2"/>
  <c r="J10" i="19" l="1"/>
  <c r="I11" i="19"/>
  <c r="C12" i="19"/>
  <c r="Q11" i="19"/>
  <c r="AB11" i="19" s="1"/>
  <c r="P11" i="19"/>
  <c r="F21" i="19"/>
  <c r="B24" i="19"/>
  <c r="Z23" i="19"/>
  <c r="H20" i="19"/>
  <c r="G20" i="19"/>
  <c r="E24" i="19"/>
  <c r="W18" i="18"/>
  <c r="AA18" i="18" s="1"/>
  <c r="AC18" i="18" s="1"/>
  <c r="T19" i="18"/>
  <c r="V19" i="18" s="1"/>
  <c r="O19" i="18"/>
  <c r="K21" i="18"/>
  <c r="A21" i="18"/>
  <c r="B25" i="18"/>
  <c r="Z24" i="18"/>
  <c r="I23" i="18"/>
  <c r="J22" i="18"/>
  <c r="H20" i="18"/>
  <c r="Q19" i="18"/>
  <c r="AB19" i="18" s="1"/>
  <c r="E24" i="18"/>
  <c r="G21" i="18"/>
  <c r="P20" i="18"/>
  <c r="L20" i="18"/>
  <c r="M20" i="18" s="1"/>
  <c r="O20" i="18" s="1"/>
  <c r="F21" i="18"/>
  <c r="C11" i="17"/>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C213" i="17" s="1"/>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C241" i="17" s="1"/>
  <c r="C242" i="17" s="1"/>
  <c r="C243" i="17" s="1"/>
  <c r="C244" i="17" s="1"/>
  <c r="C245" i="17" s="1"/>
  <c r="C246" i="17" s="1"/>
  <c r="C247" i="17" s="1"/>
  <c r="C248" i="17" s="1"/>
  <c r="C249" i="17" s="1"/>
  <c r="G10" i="16"/>
  <c r="Z3" i="16"/>
  <c r="J10" i="17"/>
  <c r="I11" i="17"/>
  <c r="AB5" i="17"/>
  <c r="F10" i="17"/>
  <c r="C11" i="16"/>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I10" i="16"/>
  <c r="Z3" i="17"/>
  <c r="G10" i="17"/>
  <c r="F10" i="16"/>
  <c r="AB5" i="16"/>
  <c r="R10" i="16" s="1"/>
  <c r="R11" i="16" s="1"/>
  <c r="R12" i="16" s="1"/>
  <c r="R13" i="16" s="1"/>
  <c r="R14" i="16" s="1"/>
  <c r="R15" i="16" s="1"/>
  <c r="R16" i="16" s="1"/>
  <c r="R17" i="16" s="1"/>
  <c r="R18" i="16" s="1"/>
  <c r="R19" i="16" s="1"/>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R208" i="16" s="1"/>
  <c r="R209" i="16" s="1"/>
  <c r="R210" i="16" s="1"/>
  <c r="R211" i="16" s="1"/>
  <c r="R212" i="16" s="1"/>
  <c r="R213" i="16" s="1"/>
  <c r="R214" i="16" s="1"/>
  <c r="R215" i="16" s="1"/>
  <c r="R216" i="16" s="1"/>
  <c r="R217" i="16" s="1"/>
  <c r="R218" i="16" s="1"/>
  <c r="R219" i="16" s="1"/>
  <c r="R220" i="16" s="1"/>
  <c r="R221" i="16" s="1"/>
  <c r="R222" i="16" s="1"/>
  <c r="R223" i="16" s="1"/>
  <c r="R224" i="16" s="1"/>
  <c r="R225" i="16" s="1"/>
  <c r="R226" i="16" s="1"/>
  <c r="R227" i="16" s="1"/>
  <c r="R228" i="16" s="1"/>
  <c r="R229" i="16" s="1"/>
  <c r="R230" i="16" s="1"/>
  <c r="R231" i="16" s="1"/>
  <c r="R232" i="16" s="1"/>
  <c r="R233" i="16" s="1"/>
  <c r="R234" i="16" s="1"/>
  <c r="R235" i="16" s="1"/>
  <c r="R236" i="16" s="1"/>
  <c r="R237" i="16" s="1"/>
  <c r="R238" i="16" s="1"/>
  <c r="R239" i="16" s="1"/>
  <c r="R240" i="16" s="1"/>
  <c r="R241" i="16" s="1"/>
  <c r="R242" i="16" s="1"/>
  <c r="R243" i="16" s="1"/>
  <c r="R244" i="16" s="1"/>
  <c r="R245" i="16" s="1"/>
  <c r="R246" i="16" s="1"/>
  <c r="R247" i="16" s="1"/>
  <c r="R248" i="16" s="1"/>
  <c r="R249" i="16" s="1"/>
  <c r="G4" i="16"/>
  <c r="Q10" i="16" s="1"/>
  <c r="AB10" i="16" s="1"/>
  <c r="G4" i="17"/>
  <c r="H13" i="17"/>
  <c r="B16" i="17"/>
  <c r="Z15" i="17"/>
  <c r="E17" i="17"/>
  <c r="E18" i="16"/>
  <c r="H12" i="16"/>
  <c r="B16" i="16"/>
  <c r="Z15" i="16"/>
  <c r="Z10" i="2"/>
  <c r="I12" i="19" l="1"/>
  <c r="J11" i="19"/>
  <c r="C13" i="19"/>
  <c r="P12" i="19"/>
  <c r="Q12" i="19"/>
  <c r="AB12" i="19" s="1"/>
  <c r="A10" i="19"/>
  <c r="K10" i="19"/>
  <c r="H21" i="19"/>
  <c r="B25" i="19"/>
  <c r="Z24" i="19"/>
  <c r="E25" i="19"/>
  <c r="G21" i="19"/>
  <c r="F22" i="19"/>
  <c r="R10" i="17"/>
  <c r="R11" i="17" s="1"/>
  <c r="R12" i="17" s="1"/>
  <c r="R13" i="17" s="1"/>
  <c r="R14" i="17" s="1"/>
  <c r="R15" i="17" s="1"/>
  <c r="R16" i="17" s="1"/>
  <c r="R17" i="17" s="1"/>
  <c r="R18" i="17" s="1"/>
  <c r="R19" i="17" s="1"/>
  <c r="R20" i="17" s="1"/>
  <c r="R21" i="17" s="1"/>
  <c r="R22" i="17" s="1"/>
  <c r="R23" i="17" s="1"/>
  <c r="R24" i="17" s="1"/>
  <c r="R25" i="17" s="1"/>
  <c r="R26" i="17" s="1"/>
  <c r="R27" i="17" s="1"/>
  <c r="R28" i="17" s="1"/>
  <c r="R29" i="17" s="1"/>
  <c r="R30" i="17" s="1"/>
  <c r="R31" i="17" s="1"/>
  <c r="R32" i="17" s="1"/>
  <c r="R33" i="17" s="1"/>
  <c r="R34" i="17" s="1"/>
  <c r="R35" i="17" s="1"/>
  <c r="R36" i="17" s="1"/>
  <c r="R37" i="17" s="1"/>
  <c r="R38" i="17" s="1"/>
  <c r="R39" i="17" s="1"/>
  <c r="R40" i="17" s="1"/>
  <c r="R41" i="17" s="1"/>
  <c r="R42" i="17" s="1"/>
  <c r="R43" i="17" s="1"/>
  <c r="R44" i="17" s="1"/>
  <c r="R45" i="17" s="1"/>
  <c r="R46" i="17" s="1"/>
  <c r="R47" i="17" s="1"/>
  <c r="R48" i="17" s="1"/>
  <c r="R49" i="17" s="1"/>
  <c r="R50" i="17" s="1"/>
  <c r="R51" i="17" s="1"/>
  <c r="R52" i="17" s="1"/>
  <c r="R53" i="17" s="1"/>
  <c r="R54" i="17" s="1"/>
  <c r="R55" i="17" s="1"/>
  <c r="R56" i="17" s="1"/>
  <c r="R57" i="17" s="1"/>
  <c r="R58" i="17" s="1"/>
  <c r="R59" i="17" s="1"/>
  <c r="R60" i="17" s="1"/>
  <c r="R61" i="17" s="1"/>
  <c r="R62" i="17" s="1"/>
  <c r="R63" i="17" s="1"/>
  <c r="R64" i="17" s="1"/>
  <c r="R65" i="17" s="1"/>
  <c r="R66" i="17" s="1"/>
  <c r="R67" i="17" s="1"/>
  <c r="R68" i="17" s="1"/>
  <c r="R69" i="17" s="1"/>
  <c r="R70" i="17" s="1"/>
  <c r="R71" i="17" s="1"/>
  <c r="R72" i="17" s="1"/>
  <c r="R73" i="17" s="1"/>
  <c r="R74" i="17" s="1"/>
  <c r="R75" i="17" s="1"/>
  <c r="R76" i="17" s="1"/>
  <c r="R77" i="17" s="1"/>
  <c r="R78" i="17" s="1"/>
  <c r="R79" i="17" s="1"/>
  <c r="R80" i="17" s="1"/>
  <c r="R81" i="17" s="1"/>
  <c r="R82" i="17" s="1"/>
  <c r="R83" i="17" s="1"/>
  <c r="R84" i="17" s="1"/>
  <c r="R85" i="17" s="1"/>
  <c r="R86" i="17" s="1"/>
  <c r="R87" i="17" s="1"/>
  <c r="R88" i="17" s="1"/>
  <c r="R89" i="17" s="1"/>
  <c r="R90" i="17" s="1"/>
  <c r="R91" i="17" s="1"/>
  <c r="R92" i="17" s="1"/>
  <c r="R93" i="17" s="1"/>
  <c r="R94" i="17" s="1"/>
  <c r="R95" i="17" s="1"/>
  <c r="R96" i="17" s="1"/>
  <c r="R97" i="17" s="1"/>
  <c r="R98" i="17" s="1"/>
  <c r="R99" i="17" s="1"/>
  <c r="R100" i="17" s="1"/>
  <c r="R101" i="17" s="1"/>
  <c r="R102" i="17" s="1"/>
  <c r="R103" i="17" s="1"/>
  <c r="R104" i="17" s="1"/>
  <c r="R105" i="17" s="1"/>
  <c r="R106" i="17" s="1"/>
  <c r="R107" i="17" s="1"/>
  <c r="R108" i="17" s="1"/>
  <c r="R109" i="17" s="1"/>
  <c r="R110" i="17" s="1"/>
  <c r="R111" i="17" s="1"/>
  <c r="R112" i="17" s="1"/>
  <c r="R113" i="17" s="1"/>
  <c r="R114" i="17" s="1"/>
  <c r="R115" i="17" s="1"/>
  <c r="R116" i="17" s="1"/>
  <c r="R117" i="17" s="1"/>
  <c r="R118" i="17" s="1"/>
  <c r="R119" i="17" s="1"/>
  <c r="R120" i="17" s="1"/>
  <c r="R121" i="17" s="1"/>
  <c r="R122" i="17" s="1"/>
  <c r="R123" i="17" s="1"/>
  <c r="R124" i="17" s="1"/>
  <c r="R125" i="17" s="1"/>
  <c r="R126" i="17" s="1"/>
  <c r="R127" i="17" s="1"/>
  <c r="R128" i="17" s="1"/>
  <c r="R129" i="17" s="1"/>
  <c r="R130" i="17" s="1"/>
  <c r="R131" i="17" s="1"/>
  <c r="R132" i="17" s="1"/>
  <c r="R133" i="17" s="1"/>
  <c r="R134" i="17" s="1"/>
  <c r="R135" i="17" s="1"/>
  <c r="R136" i="17" s="1"/>
  <c r="R137" i="17" s="1"/>
  <c r="R138" i="17" s="1"/>
  <c r="R139" i="17" s="1"/>
  <c r="R140" i="17" s="1"/>
  <c r="R141" i="17" s="1"/>
  <c r="R142" i="17" s="1"/>
  <c r="R143" i="17" s="1"/>
  <c r="R144" i="17" s="1"/>
  <c r="R145" i="17" s="1"/>
  <c r="R146" i="17" s="1"/>
  <c r="R147" i="17" s="1"/>
  <c r="R148" i="17" s="1"/>
  <c r="R149" i="17" s="1"/>
  <c r="R150" i="17" s="1"/>
  <c r="R151" i="17" s="1"/>
  <c r="R152" i="17" s="1"/>
  <c r="R153" i="17" s="1"/>
  <c r="R154" i="17" s="1"/>
  <c r="R155" i="17" s="1"/>
  <c r="R156" i="17" s="1"/>
  <c r="R157" i="17" s="1"/>
  <c r="R158" i="17" s="1"/>
  <c r="R159" i="17" s="1"/>
  <c r="R160" i="17" s="1"/>
  <c r="R161" i="17" s="1"/>
  <c r="R162" i="17" s="1"/>
  <c r="R163" i="17" s="1"/>
  <c r="R164" i="17" s="1"/>
  <c r="R165" i="17" s="1"/>
  <c r="R166" i="17" s="1"/>
  <c r="R167" i="17" s="1"/>
  <c r="R168" i="17" s="1"/>
  <c r="R169" i="17" s="1"/>
  <c r="R170" i="17" s="1"/>
  <c r="R171" i="17" s="1"/>
  <c r="R172" i="17" s="1"/>
  <c r="R173" i="17" s="1"/>
  <c r="R174" i="17" s="1"/>
  <c r="R175" i="17" s="1"/>
  <c r="R176" i="17" s="1"/>
  <c r="R177" i="17" s="1"/>
  <c r="R178" i="17" s="1"/>
  <c r="R179" i="17" s="1"/>
  <c r="R180" i="17" s="1"/>
  <c r="R181" i="17" s="1"/>
  <c r="R182" i="17" s="1"/>
  <c r="R183" i="17" s="1"/>
  <c r="R184" i="17" s="1"/>
  <c r="R185" i="17" s="1"/>
  <c r="R186" i="17" s="1"/>
  <c r="R187" i="17" s="1"/>
  <c r="R188" i="17" s="1"/>
  <c r="R189" i="17" s="1"/>
  <c r="R190" i="17" s="1"/>
  <c r="R191" i="17" s="1"/>
  <c r="R192" i="17" s="1"/>
  <c r="R193" i="17" s="1"/>
  <c r="R194" i="17" s="1"/>
  <c r="R195" i="17" s="1"/>
  <c r="R196" i="17" s="1"/>
  <c r="R197" i="17" s="1"/>
  <c r="R198" i="17" s="1"/>
  <c r="R199" i="17" s="1"/>
  <c r="R200" i="17" s="1"/>
  <c r="R201" i="17" s="1"/>
  <c r="R202" i="17" s="1"/>
  <c r="R203" i="17" s="1"/>
  <c r="R204" i="17" s="1"/>
  <c r="R205" i="17" s="1"/>
  <c r="R206" i="17" s="1"/>
  <c r="R207" i="17" s="1"/>
  <c r="R208" i="17" s="1"/>
  <c r="R209" i="17" s="1"/>
  <c r="R210" i="17" s="1"/>
  <c r="R211" i="17" s="1"/>
  <c r="R212" i="17" s="1"/>
  <c r="R213" i="17" s="1"/>
  <c r="R214" i="17" s="1"/>
  <c r="R215" i="17" s="1"/>
  <c r="R216" i="17" s="1"/>
  <c r="R217" i="17" s="1"/>
  <c r="R218" i="17" s="1"/>
  <c r="R219" i="17" s="1"/>
  <c r="R220" i="17" s="1"/>
  <c r="R221" i="17" s="1"/>
  <c r="R222" i="17" s="1"/>
  <c r="R223" i="17" s="1"/>
  <c r="R224" i="17" s="1"/>
  <c r="R225" i="17" s="1"/>
  <c r="R226" i="17" s="1"/>
  <c r="R227" i="17" s="1"/>
  <c r="R228" i="17" s="1"/>
  <c r="R229" i="17" s="1"/>
  <c r="R230" i="17" s="1"/>
  <c r="R231" i="17" s="1"/>
  <c r="R232" i="17" s="1"/>
  <c r="R233" i="17" s="1"/>
  <c r="R234" i="17" s="1"/>
  <c r="R235" i="17" s="1"/>
  <c r="R236" i="17" s="1"/>
  <c r="R237" i="17" s="1"/>
  <c r="R238" i="17" s="1"/>
  <c r="R239" i="17" s="1"/>
  <c r="R240" i="17" s="1"/>
  <c r="R241" i="17" s="1"/>
  <c r="R242" i="17" s="1"/>
  <c r="R243" i="17" s="1"/>
  <c r="R244" i="17" s="1"/>
  <c r="R245" i="17" s="1"/>
  <c r="R246" i="17" s="1"/>
  <c r="R247" i="17" s="1"/>
  <c r="R248" i="17" s="1"/>
  <c r="R249" i="17" s="1"/>
  <c r="R10" i="18"/>
  <c r="W19" i="18"/>
  <c r="AA19" i="18" s="1"/>
  <c r="AC19" i="18" s="1"/>
  <c r="N20" i="18"/>
  <c r="T20" i="18" s="1"/>
  <c r="I24" i="18"/>
  <c r="J23" i="18"/>
  <c r="G22" i="18"/>
  <c r="P21" i="18"/>
  <c r="H21" i="18"/>
  <c r="Q20" i="18"/>
  <c r="AB20" i="18" s="1"/>
  <c r="L21" i="18"/>
  <c r="M21" i="18" s="1"/>
  <c r="O21" i="18" s="1"/>
  <c r="F22" i="18"/>
  <c r="E25" i="18"/>
  <c r="A22" i="18"/>
  <c r="K22" i="18"/>
  <c r="B26" i="18"/>
  <c r="Z25" i="18"/>
  <c r="Q12" i="17"/>
  <c r="AB12" i="17" s="1"/>
  <c r="Q11" i="16"/>
  <c r="AB11" i="16" s="1"/>
  <c r="F11" i="16"/>
  <c r="I11" i="16"/>
  <c r="J10" i="16"/>
  <c r="I12" i="17"/>
  <c r="J11" i="17"/>
  <c r="K10" i="17"/>
  <c r="L10" i="17" s="1"/>
  <c r="M10" i="17" s="1"/>
  <c r="O10" i="17" s="1"/>
  <c r="A10" i="17"/>
  <c r="Q10" i="17"/>
  <c r="AB10" i="17" s="1"/>
  <c r="Q11" i="17"/>
  <c r="AB11" i="17" s="1"/>
  <c r="G11" i="17"/>
  <c r="P10" i="17"/>
  <c r="F11" i="17"/>
  <c r="G11" i="16"/>
  <c r="P10" i="16"/>
  <c r="E18" i="17"/>
  <c r="B17" i="17"/>
  <c r="Z16" i="17"/>
  <c r="H14" i="17"/>
  <c r="Q13" i="17"/>
  <c r="AB13" i="17" s="1"/>
  <c r="B17" i="16"/>
  <c r="Z16" i="16"/>
  <c r="H13" i="16"/>
  <c r="Q12" i="16"/>
  <c r="AB12" i="16" s="1"/>
  <c r="E19" i="16"/>
  <c r="U3" i="2"/>
  <c r="U4" i="2" s="1"/>
  <c r="S4" i="2"/>
  <c r="R3" i="2"/>
  <c r="T3" i="2" s="1"/>
  <c r="L10" i="19" l="1"/>
  <c r="M10" i="19" s="1"/>
  <c r="N10" i="19" s="1"/>
  <c r="T10" i="19" s="1"/>
  <c r="C14" i="19"/>
  <c r="P13" i="19"/>
  <c r="Q13" i="19"/>
  <c r="AB13" i="19" s="1"/>
  <c r="K11" i="19"/>
  <c r="A11" i="19"/>
  <c r="I13" i="19"/>
  <c r="J12" i="19"/>
  <c r="G22" i="19"/>
  <c r="E26" i="19"/>
  <c r="H22" i="19"/>
  <c r="F23" i="19"/>
  <c r="B26" i="19"/>
  <c r="Z25" i="19"/>
  <c r="R11" i="18"/>
  <c r="S10" i="18"/>
  <c r="U10" i="18"/>
  <c r="X10" i="18" s="1"/>
  <c r="Y10" i="18" s="1"/>
  <c r="N21" i="18"/>
  <c r="T21" i="18" s="1"/>
  <c r="H22" i="18"/>
  <c r="Q21" i="18"/>
  <c r="AB21" i="18" s="1"/>
  <c r="J24" i="18"/>
  <c r="I25" i="18"/>
  <c r="W20" i="18"/>
  <c r="AA20" i="18" s="1"/>
  <c r="AC20" i="18" s="1"/>
  <c r="V20" i="18"/>
  <c r="B27" i="18"/>
  <c r="Z26" i="18"/>
  <c r="E26" i="18"/>
  <c r="F23" i="18"/>
  <c r="L22" i="18"/>
  <c r="M22" i="18" s="1"/>
  <c r="N22" i="18" s="1"/>
  <c r="G23" i="18"/>
  <c r="P22" i="18"/>
  <c r="K23" i="18"/>
  <c r="A23" i="18"/>
  <c r="U10" i="17"/>
  <c r="X10" i="17" s="1"/>
  <c r="I12" i="16"/>
  <c r="J11" i="16"/>
  <c r="G12" i="16"/>
  <c r="P11" i="16"/>
  <c r="N10" i="17"/>
  <c r="T10" i="17" s="1"/>
  <c r="G12" i="17"/>
  <c r="P11" i="17"/>
  <c r="A11" i="17"/>
  <c r="K11" i="17"/>
  <c r="L11" i="17" s="1"/>
  <c r="M11" i="17" s="1"/>
  <c r="N11" i="17" s="1"/>
  <c r="F12" i="17"/>
  <c r="I13" i="17"/>
  <c r="J12" i="17"/>
  <c r="F12" i="16"/>
  <c r="K10" i="16"/>
  <c r="A10" i="16"/>
  <c r="E19" i="17"/>
  <c r="H15" i="17"/>
  <c r="Q14" i="17"/>
  <c r="AB14" i="17" s="1"/>
  <c r="Z17" i="17"/>
  <c r="B18" i="17"/>
  <c r="Z17" i="16"/>
  <c r="B18" i="16"/>
  <c r="E20" i="16"/>
  <c r="H14" i="16"/>
  <c r="Q13" i="16"/>
  <c r="AB13" i="16" s="1"/>
  <c r="R4" i="2"/>
  <c r="X4" i="2"/>
  <c r="Y4" i="2" s="1"/>
  <c r="O10" i="19" l="1"/>
  <c r="U10" i="19" s="1"/>
  <c r="X10" i="19" s="1"/>
  <c r="I14" i="19"/>
  <c r="J13" i="19"/>
  <c r="L11" i="19"/>
  <c r="M11" i="19" s="1"/>
  <c r="N11" i="19" s="1"/>
  <c r="T11" i="19" s="1"/>
  <c r="S10" i="19"/>
  <c r="C15" i="19"/>
  <c r="Q14" i="19"/>
  <c r="AB14" i="19" s="1"/>
  <c r="P14" i="19"/>
  <c r="K12" i="19"/>
  <c r="A12" i="19"/>
  <c r="W10" i="19"/>
  <c r="AA10" i="19" s="1"/>
  <c r="AC10" i="19" s="1"/>
  <c r="V10" i="19"/>
  <c r="H23" i="19"/>
  <c r="Z26" i="19"/>
  <c r="B27" i="19"/>
  <c r="E27" i="19"/>
  <c r="F24" i="19"/>
  <c r="G23" i="19"/>
  <c r="R12" i="18"/>
  <c r="U11" i="18"/>
  <c r="X11" i="18" s="1"/>
  <c r="Y11" i="18" s="1"/>
  <c r="S11" i="18"/>
  <c r="T22" i="18"/>
  <c r="W22" i="18" s="1"/>
  <c r="AA22" i="18" s="1"/>
  <c r="AC22" i="18" s="1"/>
  <c r="O22" i="18"/>
  <c r="I26" i="18"/>
  <c r="J25" i="18"/>
  <c r="W21" i="18"/>
  <c r="AA21" i="18" s="1"/>
  <c r="AC21" i="18" s="1"/>
  <c r="V21" i="18"/>
  <c r="G24" i="18"/>
  <c r="P23" i="18"/>
  <c r="L23" i="18"/>
  <c r="M23" i="18" s="1"/>
  <c r="O23" i="18" s="1"/>
  <c r="F24" i="18"/>
  <c r="Z27" i="18"/>
  <c r="B28" i="18"/>
  <c r="K24" i="18"/>
  <c r="A24" i="18"/>
  <c r="E27" i="18"/>
  <c r="H23" i="18"/>
  <c r="Q22" i="18"/>
  <c r="AB22" i="18" s="1"/>
  <c r="T4" i="2"/>
  <c r="V4" i="2" s="1"/>
  <c r="W4" i="2" s="1"/>
  <c r="M2" i="2" s="1"/>
  <c r="T11" i="17"/>
  <c r="W11" i="17" s="1"/>
  <c r="AA11" i="17" s="1"/>
  <c r="AC11" i="17" s="1"/>
  <c r="S10" i="17"/>
  <c r="O11" i="17"/>
  <c r="S11" i="17" s="1"/>
  <c r="F13" i="16"/>
  <c r="G13" i="16"/>
  <c r="P12" i="16"/>
  <c r="A12" i="17"/>
  <c r="K12" i="17"/>
  <c r="L12" i="17" s="1"/>
  <c r="M12" i="17" s="1"/>
  <c r="N12" i="17" s="1"/>
  <c r="F13" i="17"/>
  <c r="P12" i="17"/>
  <c r="G13" i="17"/>
  <c r="K11" i="16"/>
  <c r="A11" i="16"/>
  <c r="L10" i="16"/>
  <c r="M10" i="16" s="1"/>
  <c r="O10" i="16" s="1"/>
  <c r="J13" i="17"/>
  <c r="I14" i="17"/>
  <c r="V10" i="17"/>
  <c r="W10" i="17"/>
  <c r="AA10" i="17" s="1"/>
  <c r="AC10" i="17" s="1"/>
  <c r="I13" i="16"/>
  <c r="J12" i="16"/>
  <c r="Z18" i="17"/>
  <c r="B19" i="17"/>
  <c r="E20" i="17"/>
  <c r="H16" i="17"/>
  <c r="Q15" i="17"/>
  <c r="AB15" i="17" s="1"/>
  <c r="E21" i="16"/>
  <c r="Z18" i="16"/>
  <c r="B19" i="16"/>
  <c r="H15" i="16"/>
  <c r="Q14" i="16"/>
  <c r="AB14" i="16" s="1"/>
  <c r="Z4" i="2"/>
  <c r="H10" i="2"/>
  <c r="Y10" i="19" l="1"/>
  <c r="O11" i="19"/>
  <c r="S11" i="19" s="1"/>
  <c r="C16" i="19"/>
  <c r="Q15" i="19"/>
  <c r="AB15" i="19" s="1"/>
  <c r="P15" i="19"/>
  <c r="L12" i="19"/>
  <c r="M12" i="19" s="1"/>
  <c r="N12" i="19" s="1"/>
  <c r="T12" i="19" s="1"/>
  <c r="V11" i="19"/>
  <c r="W11" i="19"/>
  <c r="AA11" i="19" s="1"/>
  <c r="AC11" i="19" s="1"/>
  <c r="K13" i="19"/>
  <c r="A13" i="19"/>
  <c r="I15" i="19"/>
  <c r="J14" i="19"/>
  <c r="B28" i="19"/>
  <c r="Z27" i="19"/>
  <c r="E28" i="19"/>
  <c r="H24" i="19"/>
  <c r="G24" i="19"/>
  <c r="F25" i="19"/>
  <c r="R13" i="18"/>
  <c r="U12" i="18"/>
  <c r="X12" i="18" s="1"/>
  <c r="Y12" i="18" s="1"/>
  <c r="S12" i="18"/>
  <c r="V22" i="18"/>
  <c r="N23" i="18"/>
  <c r="T23" i="18" s="1"/>
  <c r="W23" i="18" s="1"/>
  <c r="AA23" i="18" s="1"/>
  <c r="AC23" i="18" s="1"/>
  <c r="Z28" i="18"/>
  <c r="B29" i="18"/>
  <c r="A25" i="18"/>
  <c r="K25" i="18"/>
  <c r="G25" i="18"/>
  <c r="P24" i="18"/>
  <c r="I27" i="18"/>
  <c r="J26" i="18"/>
  <c r="L24" i="18"/>
  <c r="M24" i="18" s="1"/>
  <c r="N24" i="18" s="1"/>
  <c r="F25" i="18"/>
  <c r="E28" i="18"/>
  <c r="H24" i="18"/>
  <c r="Q23" i="18"/>
  <c r="AB23" i="18" s="1"/>
  <c r="V11" i="17"/>
  <c r="U11" i="17"/>
  <c r="X11" i="17" s="1"/>
  <c r="Y11" i="17" s="1"/>
  <c r="T12" i="17"/>
  <c r="W12" i="17" s="1"/>
  <c r="AA12" i="17" s="1"/>
  <c r="AC12" i="17" s="1"/>
  <c r="Y10" i="17"/>
  <c r="A12" i="16"/>
  <c r="K12" i="16"/>
  <c r="J14" i="17"/>
  <c r="I15" i="17"/>
  <c r="I14" i="16"/>
  <c r="J13" i="16"/>
  <c r="F14" i="17"/>
  <c r="N10" i="16"/>
  <c r="T10" i="16" s="1"/>
  <c r="P13" i="17"/>
  <c r="G14" i="17"/>
  <c r="O12" i="17"/>
  <c r="K13" i="17"/>
  <c r="L13" i="17" s="1"/>
  <c r="M13" i="17" s="1"/>
  <c r="A13" i="17"/>
  <c r="L11" i="16"/>
  <c r="M11" i="16" s="1"/>
  <c r="N11" i="16" s="1"/>
  <c r="T11" i="16" s="1"/>
  <c r="G14" i="16"/>
  <c r="P13" i="16"/>
  <c r="F14" i="16"/>
  <c r="U10" i="16"/>
  <c r="X10" i="16" s="1"/>
  <c r="E21" i="17"/>
  <c r="H17" i="17"/>
  <c r="Q16" i="17"/>
  <c r="AB16" i="17" s="1"/>
  <c r="B20" i="17"/>
  <c r="Z19" i="17"/>
  <c r="B20" i="16"/>
  <c r="Z19" i="16"/>
  <c r="E22" i="16"/>
  <c r="H16" i="16"/>
  <c r="Q15" i="16"/>
  <c r="AB15" i="16" s="1"/>
  <c r="H11" i="2"/>
  <c r="U11" i="19" l="1"/>
  <c r="X11" i="19" s="1"/>
  <c r="Y11" i="19" s="1"/>
  <c r="O12" i="19"/>
  <c r="S12" i="19" s="1"/>
  <c r="J15" i="19"/>
  <c r="I16" i="19"/>
  <c r="L13" i="19"/>
  <c r="M13" i="19" s="1"/>
  <c r="N13" i="19" s="1"/>
  <c r="T13" i="19" s="1"/>
  <c r="W12" i="19"/>
  <c r="AA12" i="19" s="1"/>
  <c r="AC12" i="19" s="1"/>
  <c r="V12" i="19"/>
  <c r="K14" i="19"/>
  <c r="A14" i="19"/>
  <c r="C17" i="19"/>
  <c r="Q16" i="19"/>
  <c r="AB16" i="19" s="1"/>
  <c r="P16" i="19"/>
  <c r="B29" i="19"/>
  <c r="Z28" i="19"/>
  <c r="F26" i="19"/>
  <c r="H25" i="19"/>
  <c r="E29" i="19"/>
  <c r="G25" i="19"/>
  <c r="R14" i="18"/>
  <c r="S13" i="18"/>
  <c r="U13" i="18"/>
  <c r="X13" i="18" s="1"/>
  <c r="Y13" i="18" s="1"/>
  <c r="V23" i="18"/>
  <c r="T24" i="18"/>
  <c r="V24" i="18" s="1"/>
  <c r="O24" i="18"/>
  <c r="L25" i="18"/>
  <c r="M25" i="18" s="1"/>
  <c r="N25" i="18" s="1"/>
  <c r="F26" i="18"/>
  <c r="E29" i="18"/>
  <c r="H25" i="18"/>
  <c r="Q24" i="18"/>
  <c r="AB24" i="18" s="1"/>
  <c r="A26" i="18"/>
  <c r="K26" i="18"/>
  <c r="I28" i="18"/>
  <c r="J27" i="18"/>
  <c r="G26" i="18"/>
  <c r="P25" i="18"/>
  <c r="B30" i="18"/>
  <c r="Z29" i="18"/>
  <c r="V12" i="17"/>
  <c r="S10" i="16"/>
  <c r="O13" i="17"/>
  <c r="W11" i="16"/>
  <c r="AA11" i="16" s="1"/>
  <c r="AC11" i="16" s="1"/>
  <c r="V11" i="16"/>
  <c r="O11" i="16"/>
  <c r="V10" i="16"/>
  <c r="W10" i="16"/>
  <c r="AA10" i="16" s="1"/>
  <c r="AC10" i="16" s="1"/>
  <c r="A13" i="16"/>
  <c r="K13" i="16"/>
  <c r="J15" i="17"/>
  <c r="I16" i="17"/>
  <c r="S12" i="17"/>
  <c r="U12" i="17"/>
  <c r="X12" i="17" s="1"/>
  <c r="Y12" i="17" s="1"/>
  <c r="U13" i="17"/>
  <c r="X13" i="17" s="1"/>
  <c r="J14" i="16"/>
  <c r="I15" i="16"/>
  <c r="A14" i="17"/>
  <c r="K14" i="17"/>
  <c r="L14" i="17" s="1"/>
  <c r="M14" i="17" s="1"/>
  <c r="N14" i="17" s="1"/>
  <c r="G15" i="17"/>
  <c r="P14" i="17"/>
  <c r="N13" i="17"/>
  <c r="T13" i="17" s="1"/>
  <c r="L12" i="16"/>
  <c r="M12" i="16" s="1"/>
  <c r="N12" i="16" s="1"/>
  <c r="T12" i="16" s="1"/>
  <c r="F15" i="16"/>
  <c r="G15" i="16"/>
  <c r="P14" i="16"/>
  <c r="F15" i="17"/>
  <c r="H18" i="17"/>
  <c r="Q17" i="17"/>
  <c r="AB17" i="17" s="1"/>
  <c r="E22" i="17"/>
  <c r="B21" i="17"/>
  <c r="Z20" i="17"/>
  <c r="H17" i="16"/>
  <c r="Q16" i="16"/>
  <c r="AB16" i="16" s="1"/>
  <c r="E23" i="16"/>
  <c r="B21" i="16"/>
  <c r="Z20" i="16"/>
  <c r="H12" i="2"/>
  <c r="U12" i="19" l="1"/>
  <c r="X12" i="19" s="1"/>
  <c r="O13" i="19"/>
  <c r="U13" i="19" s="1"/>
  <c r="X13" i="19" s="1"/>
  <c r="Y12" i="19"/>
  <c r="C18" i="19"/>
  <c r="Q17" i="19"/>
  <c r="AB17" i="19" s="1"/>
  <c r="P17" i="19"/>
  <c r="L14" i="19"/>
  <c r="M14" i="19" s="1"/>
  <c r="O14" i="19" s="1"/>
  <c r="W13" i="19"/>
  <c r="AA13" i="19" s="1"/>
  <c r="AC13" i="19" s="1"/>
  <c r="V13" i="19"/>
  <c r="I17" i="19"/>
  <c r="J16" i="19"/>
  <c r="A15" i="19"/>
  <c r="K15" i="19"/>
  <c r="F27" i="19"/>
  <c r="B30" i="19"/>
  <c r="Z29" i="19"/>
  <c r="E30" i="19"/>
  <c r="H26" i="19"/>
  <c r="G26" i="19"/>
  <c r="W24" i="18"/>
  <c r="AA24" i="18" s="1"/>
  <c r="AC24" i="18" s="1"/>
  <c r="R15" i="18"/>
  <c r="U14" i="18"/>
  <c r="X14" i="18" s="1"/>
  <c r="Y14" i="18" s="1"/>
  <c r="S14" i="18"/>
  <c r="T25" i="18"/>
  <c r="W25" i="18" s="1"/>
  <c r="AA25" i="18" s="1"/>
  <c r="AC25" i="18" s="1"/>
  <c r="O25" i="18"/>
  <c r="B31" i="18"/>
  <c r="Z30" i="18"/>
  <c r="K27" i="18"/>
  <c r="A27" i="18"/>
  <c r="J28" i="18"/>
  <c r="I29" i="18"/>
  <c r="H26" i="18"/>
  <c r="Q25" i="18"/>
  <c r="AB25" i="18" s="1"/>
  <c r="E30" i="18"/>
  <c r="F27" i="18"/>
  <c r="L26" i="18"/>
  <c r="M26" i="18" s="1"/>
  <c r="N26" i="18" s="1"/>
  <c r="G27" i="18"/>
  <c r="P26" i="18"/>
  <c r="T14" i="17"/>
  <c r="W14" i="17" s="1"/>
  <c r="AA14" i="17" s="1"/>
  <c r="AC14" i="17" s="1"/>
  <c r="O14" i="17"/>
  <c r="S14" i="17" s="1"/>
  <c r="Y10" i="16"/>
  <c r="F16" i="16"/>
  <c r="I16" i="16"/>
  <c r="J15" i="16"/>
  <c r="F16" i="17"/>
  <c r="W13" i="17"/>
  <c r="AA13" i="17" s="1"/>
  <c r="AC13" i="17" s="1"/>
  <c r="V13" i="17"/>
  <c r="K15" i="17"/>
  <c r="A15" i="17"/>
  <c r="L13" i="16"/>
  <c r="M13" i="16" s="1"/>
  <c r="O13" i="16" s="1"/>
  <c r="S11" i="16"/>
  <c r="U11" i="16"/>
  <c r="X11" i="16" s="1"/>
  <c r="Y11" i="16" s="1"/>
  <c r="G16" i="16"/>
  <c r="P15" i="16"/>
  <c r="O12" i="16"/>
  <c r="P15" i="17"/>
  <c r="G16" i="17"/>
  <c r="A14" i="16"/>
  <c r="K14" i="16"/>
  <c r="U14" i="17"/>
  <c r="X14" i="17" s="1"/>
  <c r="V12" i="16"/>
  <c r="W12" i="16"/>
  <c r="AA12" i="16" s="1"/>
  <c r="AC12" i="16" s="1"/>
  <c r="S13" i="17"/>
  <c r="J16" i="17"/>
  <c r="I17" i="17"/>
  <c r="Z21" i="17"/>
  <c r="B22" i="17"/>
  <c r="H19" i="17"/>
  <c r="Q18" i="17"/>
  <c r="AB18" i="17" s="1"/>
  <c r="E23" i="17"/>
  <c r="Z21" i="16"/>
  <c r="B22" i="16"/>
  <c r="H18" i="16"/>
  <c r="Q17" i="16"/>
  <c r="AB17" i="16" s="1"/>
  <c r="E24" i="16"/>
  <c r="H13" i="2"/>
  <c r="S13" i="19" l="1"/>
  <c r="N14" i="19"/>
  <c r="T14" i="19" s="1"/>
  <c r="W14" i="19" s="1"/>
  <c r="AA14" i="19" s="1"/>
  <c r="AC14" i="19" s="1"/>
  <c r="A16" i="19"/>
  <c r="K16" i="19"/>
  <c r="J17" i="19"/>
  <c r="I18" i="19"/>
  <c r="U14" i="19"/>
  <c r="X14" i="19" s="1"/>
  <c r="L15" i="19"/>
  <c r="M15" i="19" s="1"/>
  <c r="N15" i="19" s="1"/>
  <c r="T15" i="19" s="1"/>
  <c r="C19" i="19"/>
  <c r="P18" i="19"/>
  <c r="Q18" i="19"/>
  <c r="AB18" i="19" s="1"/>
  <c r="Y13" i="19"/>
  <c r="G27" i="19"/>
  <c r="H27" i="19"/>
  <c r="Z30" i="19"/>
  <c r="B31" i="19"/>
  <c r="F28" i="19"/>
  <c r="E31" i="19"/>
  <c r="V25" i="18"/>
  <c r="R16" i="18"/>
  <c r="S15" i="18"/>
  <c r="U15" i="18"/>
  <c r="X15" i="18" s="1"/>
  <c r="Y15" i="18" s="1"/>
  <c r="O26" i="18"/>
  <c r="T26" i="18"/>
  <c r="W26" i="18" s="1"/>
  <c r="AA26" i="18" s="1"/>
  <c r="AC26" i="18" s="1"/>
  <c r="F28" i="18"/>
  <c r="L27" i="18"/>
  <c r="M27" i="18" s="1"/>
  <c r="O27" i="18" s="1"/>
  <c r="G28" i="18"/>
  <c r="P27" i="18"/>
  <c r="E31" i="18"/>
  <c r="H27" i="18"/>
  <c r="Q26" i="18"/>
  <c r="AB26" i="18" s="1"/>
  <c r="I30" i="18"/>
  <c r="J29" i="18"/>
  <c r="A28" i="18"/>
  <c r="K28" i="18"/>
  <c r="Z31" i="18"/>
  <c r="B32" i="18"/>
  <c r="V14" i="17"/>
  <c r="N13" i="16"/>
  <c r="T13" i="16" s="1"/>
  <c r="V13" i="16" s="1"/>
  <c r="Y13" i="17"/>
  <c r="Y14" i="17"/>
  <c r="L14" i="16"/>
  <c r="M14" i="16" s="1"/>
  <c r="O14" i="16" s="1"/>
  <c r="S12" i="16"/>
  <c r="U12" i="16"/>
  <c r="X12" i="16" s="1"/>
  <c r="Y12" i="16" s="1"/>
  <c r="L15" i="17"/>
  <c r="M15" i="17" s="1"/>
  <c r="N15" i="17" s="1"/>
  <c r="T15" i="17" s="1"/>
  <c r="I18" i="17"/>
  <c r="J17" i="17"/>
  <c r="F17" i="16"/>
  <c r="A16" i="17"/>
  <c r="K16" i="17"/>
  <c r="L16" i="17" s="1"/>
  <c r="M16" i="17" s="1"/>
  <c r="G17" i="17"/>
  <c r="P16" i="17"/>
  <c r="G17" i="16"/>
  <c r="P16" i="16"/>
  <c r="U13" i="16"/>
  <c r="X13" i="16" s="1"/>
  <c r="A15" i="16"/>
  <c r="K15" i="16"/>
  <c r="F17" i="17"/>
  <c r="J16" i="16"/>
  <c r="I17" i="16"/>
  <c r="E24" i="17"/>
  <c r="H20" i="17"/>
  <c r="Q19" i="17"/>
  <c r="AB19" i="17" s="1"/>
  <c r="Z22" i="17"/>
  <c r="B23" i="17"/>
  <c r="E25" i="16"/>
  <c r="H19" i="16"/>
  <c r="Q18" i="16"/>
  <c r="AB18" i="16" s="1"/>
  <c r="Z22" i="16"/>
  <c r="B23" i="16"/>
  <c r="H14" i="2"/>
  <c r="V14" i="19" l="1"/>
  <c r="S14" i="19"/>
  <c r="O15" i="19"/>
  <c r="S15" i="19" s="1"/>
  <c r="Y14" i="19"/>
  <c r="J18" i="19"/>
  <c r="I19" i="19"/>
  <c r="L16" i="19"/>
  <c r="M16" i="19" s="1"/>
  <c r="O16" i="19" s="1"/>
  <c r="C20" i="19"/>
  <c r="Q19" i="19"/>
  <c r="AB19" i="19" s="1"/>
  <c r="P19" i="19"/>
  <c r="V15" i="19"/>
  <c r="W15" i="19"/>
  <c r="AA15" i="19" s="1"/>
  <c r="AC15" i="19" s="1"/>
  <c r="A17" i="19"/>
  <c r="K17" i="19"/>
  <c r="B32" i="19"/>
  <c r="Z31" i="19"/>
  <c r="G28" i="19"/>
  <c r="E32" i="19"/>
  <c r="F29" i="19"/>
  <c r="H28" i="19"/>
  <c r="R17" i="18"/>
  <c r="U16" i="18"/>
  <c r="X16" i="18" s="1"/>
  <c r="Y16" i="18" s="1"/>
  <c r="S16" i="18"/>
  <c r="V26" i="18"/>
  <c r="N27" i="18"/>
  <c r="T27" i="18" s="1"/>
  <c r="K29" i="18"/>
  <c r="A29" i="18"/>
  <c r="Z32" i="18"/>
  <c r="B33" i="18"/>
  <c r="I31" i="18"/>
  <c r="J30" i="18"/>
  <c r="H28" i="18"/>
  <c r="Q27" i="18"/>
  <c r="AB27" i="18" s="1"/>
  <c r="E32" i="18"/>
  <c r="L28" i="18"/>
  <c r="M28" i="18" s="1"/>
  <c r="O28" i="18" s="1"/>
  <c r="F29" i="18"/>
  <c r="G29" i="18"/>
  <c r="P28" i="18"/>
  <c r="S13" i="16"/>
  <c r="W13" i="16"/>
  <c r="AA13" i="16" s="1"/>
  <c r="AC13" i="16" s="1"/>
  <c r="O15" i="17"/>
  <c r="U15" i="17" s="1"/>
  <c r="X15" i="17" s="1"/>
  <c r="L15" i="16"/>
  <c r="M15" i="16" s="1"/>
  <c r="O15" i="16" s="1"/>
  <c r="I18" i="16"/>
  <c r="J17" i="16"/>
  <c r="F18" i="17"/>
  <c r="P17" i="17"/>
  <c r="G18" i="17"/>
  <c r="V15" i="17"/>
  <c r="W15" i="17"/>
  <c r="AA15" i="17" s="1"/>
  <c r="AC15" i="17" s="1"/>
  <c r="N14" i="16"/>
  <c r="T14" i="16" s="1"/>
  <c r="A16" i="16"/>
  <c r="K16" i="16"/>
  <c r="F18" i="16"/>
  <c r="N16" i="17"/>
  <c r="T16" i="17" s="1"/>
  <c r="P17" i="16"/>
  <c r="G18" i="16"/>
  <c r="K17" i="17"/>
  <c r="L17" i="17" s="1"/>
  <c r="M17" i="17" s="1"/>
  <c r="A17" i="17"/>
  <c r="U14" i="16"/>
  <c r="X14" i="16" s="1"/>
  <c r="O16" i="17"/>
  <c r="J18" i="17"/>
  <c r="I19" i="17"/>
  <c r="E25" i="17"/>
  <c r="B24" i="17"/>
  <c r="Z23" i="17"/>
  <c r="H21" i="17"/>
  <c r="Q20" i="17"/>
  <c r="AB20" i="17" s="1"/>
  <c r="B24" i="16"/>
  <c r="Z23" i="16"/>
  <c r="H20" i="16"/>
  <c r="Q19" i="16"/>
  <c r="AB19" i="16" s="1"/>
  <c r="E26" i="16"/>
  <c r="H15" i="2"/>
  <c r="N16" i="19" l="1"/>
  <c r="T16" i="19" s="1"/>
  <c r="W16" i="19" s="1"/>
  <c r="AA16" i="19" s="1"/>
  <c r="AC16" i="19" s="1"/>
  <c r="U15" i="19"/>
  <c r="X15" i="19" s="1"/>
  <c r="Y15" i="19" s="1"/>
  <c r="A18" i="19"/>
  <c r="K18" i="19"/>
  <c r="J19" i="19"/>
  <c r="I20" i="19"/>
  <c r="C21" i="19"/>
  <c r="Q20" i="19"/>
  <c r="AB20" i="19" s="1"/>
  <c r="P20" i="19"/>
  <c r="L17" i="19"/>
  <c r="M17" i="19" s="1"/>
  <c r="O17" i="19" s="1"/>
  <c r="U16" i="19"/>
  <c r="X16" i="19" s="1"/>
  <c r="E33" i="19"/>
  <c r="G29" i="19"/>
  <c r="H29" i="19"/>
  <c r="F30" i="19"/>
  <c r="B33" i="19"/>
  <c r="Z32" i="19"/>
  <c r="R18" i="18"/>
  <c r="S17" i="18"/>
  <c r="U17" i="18"/>
  <c r="X17" i="18" s="1"/>
  <c r="Y17" i="18" s="1"/>
  <c r="G30" i="18"/>
  <c r="P29" i="18"/>
  <c r="K30" i="18"/>
  <c r="A30" i="18"/>
  <c r="L29" i="18"/>
  <c r="M29" i="18" s="1"/>
  <c r="O29" i="18" s="1"/>
  <c r="F30" i="18"/>
  <c r="H29" i="18"/>
  <c r="Q28" i="18"/>
  <c r="AB28" i="18" s="1"/>
  <c r="I32" i="18"/>
  <c r="J31" i="18"/>
  <c r="N28" i="18"/>
  <c r="T28" i="18" s="1"/>
  <c r="E33" i="18"/>
  <c r="V27" i="18"/>
  <c r="W27" i="18"/>
  <c r="AA27" i="18" s="1"/>
  <c r="AC27" i="18" s="1"/>
  <c r="B34" i="18"/>
  <c r="Z33" i="18"/>
  <c r="Y13" i="16"/>
  <c r="S15" i="17"/>
  <c r="S14" i="16"/>
  <c r="N17" i="17"/>
  <c r="T17" i="17" s="1"/>
  <c r="W16" i="17"/>
  <c r="AA16" i="17" s="1"/>
  <c r="AC16" i="17" s="1"/>
  <c r="V16" i="17"/>
  <c r="F19" i="16"/>
  <c r="J19" i="17"/>
  <c r="I20" i="17"/>
  <c r="V14" i="16"/>
  <c r="W14" i="16"/>
  <c r="AA14" i="16" s="1"/>
  <c r="AC14" i="16" s="1"/>
  <c r="A17" i="16"/>
  <c r="K17" i="16"/>
  <c r="U16" i="17"/>
  <c r="X16" i="17" s="1"/>
  <c r="S16" i="17"/>
  <c r="Y15" i="17"/>
  <c r="L16" i="16"/>
  <c r="M16" i="16" s="1"/>
  <c r="N16" i="16" s="1"/>
  <c r="T16" i="16" s="1"/>
  <c r="O17" i="17"/>
  <c r="N15" i="16"/>
  <c r="T15" i="16" s="1"/>
  <c r="K18" i="17"/>
  <c r="L18" i="17" s="1"/>
  <c r="M18" i="17" s="1"/>
  <c r="N18" i="17" s="1"/>
  <c r="A18" i="17"/>
  <c r="I19" i="16"/>
  <c r="J18" i="16"/>
  <c r="G19" i="16"/>
  <c r="P18" i="16"/>
  <c r="G19" i="17"/>
  <c r="P18" i="17"/>
  <c r="F19" i="17"/>
  <c r="U15" i="16"/>
  <c r="X15" i="16" s="1"/>
  <c r="H22" i="17"/>
  <c r="Q21" i="17"/>
  <c r="AB21" i="17" s="1"/>
  <c r="B25" i="17"/>
  <c r="Z24" i="17"/>
  <c r="E26" i="17"/>
  <c r="H21" i="16"/>
  <c r="Q20" i="16"/>
  <c r="AB20" i="16" s="1"/>
  <c r="B25" i="16"/>
  <c r="Z24" i="16"/>
  <c r="E27" i="16"/>
  <c r="H16" i="2"/>
  <c r="V16" i="19" l="1"/>
  <c r="S16" i="19"/>
  <c r="N17" i="19"/>
  <c r="T17" i="19" s="1"/>
  <c r="V17" i="19" s="1"/>
  <c r="C22" i="19"/>
  <c r="Q21" i="19"/>
  <c r="AB21" i="19" s="1"/>
  <c r="P21" i="19"/>
  <c r="I21" i="19"/>
  <c r="J20" i="19"/>
  <c r="K19" i="19"/>
  <c r="A19" i="19"/>
  <c r="L18" i="19"/>
  <c r="M18" i="19" s="1"/>
  <c r="N18" i="19" s="1"/>
  <c r="T18" i="19" s="1"/>
  <c r="U17" i="19"/>
  <c r="X17" i="19" s="1"/>
  <c r="Y16" i="19"/>
  <c r="G30" i="19"/>
  <c r="B34" i="19"/>
  <c r="Z33" i="19"/>
  <c r="H30" i="19"/>
  <c r="F31" i="19"/>
  <c r="E34" i="19"/>
  <c r="R19" i="18"/>
  <c r="S18" i="18"/>
  <c r="U18" i="18"/>
  <c r="X18" i="18" s="1"/>
  <c r="Y18" i="18" s="1"/>
  <c r="N29" i="18"/>
  <c r="T29" i="18" s="1"/>
  <c r="W29" i="18" s="1"/>
  <c r="AA29" i="18" s="1"/>
  <c r="AC29" i="18" s="1"/>
  <c r="E34" i="18"/>
  <c r="V28" i="18"/>
  <c r="W28" i="18"/>
  <c r="AA28" i="18" s="1"/>
  <c r="AC28" i="18" s="1"/>
  <c r="F31" i="18"/>
  <c r="L30" i="18"/>
  <c r="M30" i="18" s="1"/>
  <c r="O30" i="18" s="1"/>
  <c r="I33" i="18"/>
  <c r="J32" i="18"/>
  <c r="B35" i="18"/>
  <c r="Z34" i="18"/>
  <c r="H30" i="18"/>
  <c r="Q29" i="18"/>
  <c r="AB29" i="18" s="1"/>
  <c r="G31" i="18"/>
  <c r="P30" i="18"/>
  <c r="K31" i="18"/>
  <c r="A31" i="18"/>
  <c r="S15" i="16"/>
  <c r="O18" i="17"/>
  <c r="U18" i="17" s="1"/>
  <c r="X18" i="17" s="1"/>
  <c r="Y16" i="17"/>
  <c r="V17" i="17"/>
  <c r="W17" i="17"/>
  <c r="AA17" i="17" s="1"/>
  <c r="AC17" i="17" s="1"/>
  <c r="Y14" i="16"/>
  <c r="T18" i="17"/>
  <c r="W18" i="17" s="1"/>
  <c r="AA18" i="17" s="1"/>
  <c r="AC18" i="17" s="1"/>
  <c r="U17" i="17"/>
  <c r="X17" i="17" s="1"/>
  <c r="S17" i="17"/>
  <c r="F20" i="16"/>
  <c r="A18" i="16"/>
  <c r="K18" i="16"/>
  <c r="V15" i="16"/>
  <c r="W15" i="16"/>
  <c r="AA15" i="16" s="1"/>
  <c r="AC15" i="16" s="1"/>
  <c r="V16" i="16"/>
  <c r="W16" i="16"/>
  <c r="AA16" i="16" s="1"/>
  <c r="AC16" i="16" s="1"/>
  <c r="J20" i="17"/>
  <c r="I21" i="17"/>
  <c r="G20" i="17"/>
  <c r="P19" i="17"/>
  <c r="J19" i="16"/>
  <c r="I20" i="16"/>
  <c r="L17" i="16"/>
  <c r="M17" i="16" s="1"/>
  <c r="N17" i="16" s="1"/>
  <c r="T17" i="16" s="1"/>
  <c r="F20" i="17"/>
  <c r="G20" i="16"/>
  <c r="P19" i="16"/>
  <c r="V18" i="17"/>
  <c r="O16" i="16"/>
  <c r="A19" i="17"/>
  <c r="K19" i="17"/>
  <c r="L19" i="17" s="1"/>
  <c r="M19" i="17" s="1"/>
  <c r="E27" i="17"/>
  <c r="H23" i="17"/>
  <c r="Q22" i="17"/>
  <c r="AB22" i="17" s="1"/>
  <c r="Z25" i="17"/>
  <c r="B26" i="17"/>
  <c r="E28" i="16"/>
  <c r="Z25" i="16"/>
  <c r="B26" i="16"/>
  <c r="H22" i="16"/>
  <c r="Q21" i="16"/>
  <c r="AB21" i="16" s="1"/>
  <c r="H17" i="2"/>
  <c r="S17" i="19" l="1"/>
  <c r="W17" i="19"/>
  <c r="AA17" i="19" s="1"/>
  <c r="AC17" i="19" s="1"/>
  <c r="O18" i="19"/>
  <c r="S18" i="19" s="1"/>
  <c r="C23" i="19"/>
  <c r="P22" i="19"/>
  <c r="Q22" i="19"/>
  <c r="AB22" i="19" s="1"/>
  <c r="L19" i="19"/>
  <c r="M19" i="19" s="1"/>
  <c r="O19" i="19" s="1"/>
  <c r="I22" i="19"/>
  <c r="J21" i="19"/>
  <c r="A20" i="19"/>
  <c r="K20" i="19"/>
  <c r="W18" i="19"/>
  <c r="AA18" i="19" s="1"/>
  <c r="AC18" i="19" s="1"/>
  <c r="V18" i="19"/>
  <c r="G31" i="19"/>
  <c r="F32" i="19"/>
  <c r="E35" i="19"/>
  <c r="H31" i="19"/>
  <c r="Z34" i="19"/>
  <c r="B35" i="19"/>
  <c r="R20" i="18"/>
  <c r="U19" i="18"/>
  <c r="X19" i="18" s="1"/>
  <c r="Y19" i="18" s="1"/>
  <c r="S19" i="18"/>
  <c r="V29" i="18"/>
  <c r="N30" i="18"/>
  <c r="T30" i="18" s="1"/>
  <c r="H31" i="18"/>
  <c r="Q30" i="18"/>
  <c r="AB30" i="18" s="1"/>
  <c r="A32" i="18"/>
  <c r="K32" i="18"/>
  <c r="E35" i="18"/>
  <c r="I34" i="18"/>
  <c r="J33" i="18"/>
  <c r="F32" i="18"/>
  <c r="L31" i="18"/>
  <c r="M31" i="18" s="1"/>
  <c r="N31" i="18" s="1"/>
  <c r="G32" i="18"/>
  <c r="P31" i="18"/>
  <c r="Z35" i="18"/>
  <c r="B36" i="18"/>
  <c r="S18" i="17"/>
  <c r="Y17" i="17"/>
  <c r="Y18" i="17"/>
  <c r="O19" i="17"/>
  <c r="N19" i="17"/>
  <c r="T19" i="17" s="1"/>
  <c r="F21" i="17"/>
  <c r="A19" i="16"/>
  <c r="K19" i="16"/>
  <c r="L18" i="16"/>
  <c r="M18" i="16" s="1"/>
  <c r="O18" i="16" s="1"/>
  <c r="F21" i="16"/>
  <c r="J20" i="16"/>
  <c r="I21" i="16"/>
  <c r="I22" i="17"/>
  <c r="J21" i="17"/>
  <c r="U16" i="16"/>
  <c r="X16" i="16" s="1"/>
  <c r="Y16" i="16" s="1"/>
  <c r="S16" i="16"/>
  <c r="G21" i="16"/>
  <c r="P20" i="16"/>
  <c r="O17" i="16"/>
  <c r="Y15" i="16"/>
  <c r="K20" i="17"/>
  <c r="L20" i="17" s="1"/>
  <c r="M20" i="17" s="1"/>
  <c r="A20" i="17"/>
  <c r="V17" i="16"/>
  <c r="W17" i="16"/>
  <c r="AA17" i="16" s="1"/>
  <c r="AC17" i="16" s="1"/>
  <c r="G21" i="17"/>
  <c r="P20" i="17"/>
  <c r="B27" i="17"/>
  <c r="Z26" i="17"/>
  <c r="E28" i="17"/>
  <c r="H24" i="17"/>
  <c r="Q23" i="17"/>
  <c r="AB23" i="17" s="1"/>
  <c r="Z26" i="16"/>
  <c r="B27" i="16"/>
  <c r="H23" i="16"/>
  <c r="Q22" i="16"/>
  <c r="AB22" i="16" s="1"/>
  <c r="E29" i="16"/>
  <c r="H18" i="2"/>
  <c r="U18" i="19" l="1"/>
  <c r="X18" i="19" s="1"/>
  <c r="Y17" i="19"/>
  <c r="U19" i="19"/>
  <c r="X19" i="19" s="1"/>
  <c r="L20" i="19"/>
  <c r="M20" i="19" s="1"/>
  <c r="N20" i="19" s="1"/>
  <c r="T20" i="19" s="1"/>
  <c r="I23" i="19"/>
  <c r="J22" i="19"/>
  <c r="K21" i="19"/>
  <c r="A21" i="19"/>
  <c r="Y18" i="19"/>
  <c r="N19" i="19"/>
  <c r="T19" i="19" s="1"/>
  <c r="C24" i="19"/>
  <c r="Q23" i="19"/>
  <c r="AB23" i="19" s="1"/>
  <c r="P23" i="19"/>
  <c r="F33" i="19"/>
  <c r="B36" i="19"/>
  <c r="Z35" i="19"/>
  <c r="E36" i="19"/>
  <c r="G32" i="19"/>
  <c r="H32" i="19"/>
  <c r="R21" i="18"/>
  <c r="U20" i="18"/>
  <c r="X20" i="18" s="1"/>
  <c r="Y20" i="18" s="1"/>
  <c r="S20" i="18"/>
  <c r="T31" i="18"/>
  <c r="V31" i="18" s="1"/>
  <c r="G33" i="18"/>
  <c r="P32" i="18"/>
  <c r="Z36" i="18"/>
  <c r="B37" i="18"/>
  <c r="O31" i="18"/>
  <c r="I35" i="18"/>
  <c r="J34" i="18"/>
  <c r="L32" i="18"/>
  <c r="M32" i="18" s="1"/>
  <c r="N32" i="18" s="1"/>
  <c r="F33" i="18"/>
  <c r="E36" i="18"/>
  <c r="H32" i="18"/>
  <c r="Q31" i="18"/>
  <c r="AB31" i="18" s="1"/>
  <c r="K33" i="18"/>
  <c r="A33" i="18"/>
  <c r="W30" i="18"/>
  <c r="AA30" i="18" s="1"/>
  <c r="AC30" i="18" s="1"/>
  <c r="V30" i="18"/>
  <c r="S17" i="16"/>
  <c r="U17" i="16"/>
  <c r="X17" i="16" s="1"/>
  <c r="Y17" i="16" s="1"/>
  <c r="K20" i="16"/>
  <c r="A20" i="16"/>
  <c r="U18" i="16"/>
  <c r="X18" i="16" s="1"/>
  <c r="N20" i="17"/>
  <c r="T20" i="17" s="1"/>
  <c r="L19" i="16"/>
  <c r="M19" i="16" s="1"/>
  <c r="N19" i="16" s="1"/>
  <c r="T19" i="16" s="1"/>
  <c r="G22" i="17"/>
  <c r="P21" i="17"/>
  <c r="P21" i="16"/>
  <c r="G22" i="16"/>
  <c r="I23" i="17"/>
  <c r="J22" i="17"/>
  <c r="F22" i="16"/>
  <c r="V19" i="17"/>
  <c r="W19" i="17"/>
  <c r="AA19" i="17" s="1"/>
  <c r="AC19" i="17" s="1"/>
  <c r="A21" i="17"/>
  <c r="K21" i="17"/>
  <c r="L21" i="17" s="1"/>
  <c r="M21" i="17" s="1"/>
  <c r="F22" i="17"/>
  <c r="I22" i="16"/>
  <c r="J21" i="16"/>
  <c r="N18" i="16"/>
  <c r="T18" i="16" s="1"/>
  <c r="O20" i="17"/>
  <c r="U19" i="17"/>
  <c r="X19" i="17" s="1"/>
  <c r="S19" i="17"/>
  <c r="H25" i="17"/>
  <c r="Q24" i="17"/>
  <c r="AB24" i="17" s="1"/>
  <c r="B28" i="17"/>
  <c r="Z27" i="17"/>
  <c r="E29" i="17"/>
  <c r="B28" i="16"/>
  <c r="Z27" i="16"/>
  <c r="H24" i="16"/>
  <c r="Q23" i="16"/>
  <c r="AB23" i="16" s="1"/>
  <c r="E30" i="16"/>
  <c r="H19" i="2"/>
  <c r="Y19" i="17" l="1"/>
  <c r="O20" i="19"/>
  <c r="S20" i="19" s="1"/>
  <c r="V20" i="19"/>
  <c r="W20" i="19"/>
  <c r="AA20" i="19" s="1"/>
  <c r="AC20" i="19" s="1"/>
  <c r="L21" i="19"/>
  <c r="M21" i="19" s="1"/>
  <c r="N21" i="19" s="1"/>
  <c r="T21" i="19" s="1"/>
  <c r="W19" i="19"/>
  <c r="AA19" i="19" s="1"/>
  <c r="AC19" i="19" s="1"/>
  <c r="V19" i="19"/>
  <c r="A22" i="19"/>
  <c r="K22" i="19"/>
  <c r="S19" i="19"/>
  <c r="C25" i="19"/>
  <c r="P24" i="19"/>
  <c r="Q24" i="19"/>
  <c r="AB24" i="19" s="1"/>
  <c r="I24" i="19"/>
  <c r="J23" i="19"/>
  <c r="H33" i="19"/>
  <c r="E37" i="19"/>
  <c r="B37" i="19"/>
  <c r="Z36" i="19"/>
  <c r="F34" i="19"/>
  <c r="G33" i="19"/>
  <c r="R22" i="18"/>
  <c r="U21" i="18"/>
  <c r="X21" i="18" s="1"/>
  <c r="Y21" i="18" s="1"/>
  <c r="S21" i="18"/>
  <c r="T32" i="18"/>
  <c r="V32" i="18" s="1"/>
  <c r="W31" i="18"/>
  <c r="AA31" i="18" s="1"/>
  <c r="AC31" i="18" s="1"/>
  <c r="E37" i="18"/>
  <c r="G34" i="18"/>
  <c r="P33" i="18"/>
  <c r="O32" i="18"/>
  <c r="K34" i="18"/>
  <c r="A34" i="18"/>
  <c r="B38" i="18"/>
  <c r="Z37" i="18"/>
  <c r="H33" i="18"/>
  <c r="Q32" i="18"/>
  <c r="AB32" i="18" s="1"/>
  <c r="L33" i="18"/>
  <c r="M33" i="18" s="1"/>
  <c r="O33" i="18" s="1"/>
  <c r="F34" i="18"/>
  <c r="I36" i="18"/>
  <c r="J35" i="18"/>
  <c r="W19" i="16"/>
  <c r="AA19" i="16" s="1"/>
  <c r="AC19" i="16" s="1"/>
  <c r="V19" i="16"/>
  <c r="I23" i="16"/>
  <c r="J22" i="16"/>
  <c r="V20" i="17"/>
  <c r="W20" i="17"/>
  <c r="AA20" i="17" s="1"/>
  <c r="AC20" i="17" s="1"/>
  <c r="A21" i="16"/>
  <c r="K21" i="16"/>
  <c r="F23" i="17"/>
  <c r="A22" i="17"/>
  <c r="K22" i="17"/>
  <c r="L22" i="17" s="1"/>
  <c r="M22" i="17" s="1"/>
  <c r="N22" i="17" s="1"/>
  <c r="P22" i="17"/>
  <c r="G23" i="17"/>
  <c r="L20" i="16"/>
  <c r="M20" i="16" s="1"/>
  <c r="N20" i="16" s="1"/>
  <c r="T20" i="16" s="1"/>
  <c r="U20" i="17"/>
  <c r="X20" i="17" s="1"/>
  <c r="S20" i="17"/>
  <c r="N21" i="17"/>
  <c r="T21" i="17" s="1"/>
  <c r="F23" i="16"/>
  <c r="G23" i="16"/>
  <c r="P22" i="16"/>
  <c r="O19" i="16"/>
  <c r="S18" i="16"/>
  <c r="I24" i="17"/>
  <c r="J23" i="17"/>
  <c r="W18" i="16"/>
  <c r="AA18" i="16" s="1"/>
  <c r="AC18" i="16" s="1"/>
  <c r="V18" i="16"/>
  <c r="O21" i="17"/>
  <c r="E30" i="17"/>
  <c r="B29" i="17"/>
  <c r="Z28" i="17"/>
  <c r="H26" i="17"/>
  <c r="Q25" i="17"/>
  <c r="AB25" i="17" s="1"/>
  <c r="B29" i="16"/>
  <c r="Z28" i="16"/>
  <c r="E31" i="16"/>
  <c r="H25" i="16"/>
  <c r="Q24" i="16"/>
  <c r="AB24" i="16" s="1"/>
  <c r="H20" i="2"/>
  <c r="U20" i="19" l="1"/>
  <c r="X20" i="19" s="1"/>
  <c r="Y20" i="19" s="1"/>
  <c r="Y19" i="19"/>
  <c r="O21" i="19"/>
  <c r="S21" i="19" s="1"/>
  <c r="A23" i="19"/>
  <c r="K23" i="19"/>
  <c r="C26" i="19"/>
  <c r="Q25" i="19"/>
  <c r="AB25" i="19" s="1"/>
  <c r="P25" i="19"/>
  <c r="L22" i="19"/>
  <c r="M22" i="19" s="1"/>
  <c r="O22" i="19" s="1"/>
  <c r="I25" i="19"/>
  <c r="J24" i="19"/>
  <c r="W21" i="19"/>
  <c r="AA21" i="19" s="1"/>
  <c r="AC21" i="19" s="1"/>
  <c r="V21" i="19"/>
  <c r="H34" i="19"/>
  <c r="F35" i="19"/>
  <c r="G34" i="19"/>
  <c r="E38" i="19"/>
  <c r="B38" i="19"/>
  <c r="Z37" i="19"/>
  <c r="R23" i="18"/>
  <c r="S22" i="18"/>
  <c r="U22" i="18"/>
  <c r="X22" i="18" s="1"/>
  <c r="Y22" i="18" s="1"/>
  <c r="W32" i="18"/>
  <c r="AA32" i="18" s="1"/>
  <c r="AC32" i="18" s="1"/>
  <c r="I37" i="18"/>
  <c r="J36" i="18"/>
  <c r="K35" i="18"/>
  <c r="A35" i="18"/>
  <c r="F35" i="18"/>
  <c r="L34" i="18"/>
  <c r="M34" i="18" s="1"/>
  <c r="N34" i="18" s="1"/>
  <c r="E38" i="18"/>
  <c r="N33" i="18"/>
  <c r="T33" i="18" s="1"/>
  <c r="H34" i="18"/>
  <c r="Q33" i="18"/>
  <c r="AB33" i="18" s="1"/>
  <c r="B39" i="18"/>
  <c r="Z38" i="18"/>
  <c r="G35" i="18"/>
  <c r="P34" i="18"/>
  <c r="Y20" i="17"/>
  <c r="T22" i="17"/>
  <c r="V22" i="17" s="1"/>
  <c r="O22" i="17"/>
  <c r="S22" i="17" s="1"/>
  <c r="S21" i="17"/>
  <c r="U21" i="17"/>
  <c r="X21" i="17" s="1"/>
  <c r="I25" i="17"/>
  <c r="J24" i="17"/>
  <c r="G24" i="16"/>
  <c r="P23" i="16"/>
  <c r="W21" i="17"/>
  <c r="AA21" i="17" s="1"/>
  <c r="AC21" i="17" s="1"/>
  <c r="V21" i="17"/>
  <c r="V20" i="16"/>
  <c r="W20" i="16"/>
  <c r="AA20" i="16" s="1"/>
  <c r="AC20" i="16" s="1"/>
  <c r="L21" i="16"/>
  <c r="M21" i="16" s="1"/>
  <c r="N21" i="16" s="1"/>
  <c r="T21" i="16" s="1"/>
  <c r="K22" i="16"/>
  <c r="A22" i="16"/>
  <c r="U19" i="16"/>
  <c r="X19" i="16" s="1"/>
  <c r="Y19" i="16" s="1"/>
  <c r="S19" i="16"/>
  <c r="P23" i="17"/>
  <c r="G24" i="17"/>
  <c r="I24" i="16"/>
  <c r="J23" i="16"/>
  <c r="Y18" i="16"/>
  <c r="K23" i="17"/>
  <c r="L23" i="17" s="1"/>
  <c r="M23" i="17" s="1"/>
  <c r="N23" i="17" s="1"/>
  <c r="A23" i="17"/>
  <c r="F24" i="16"/>
  <c r="O20" i="16"/>
  <c r="F24" i="17"/>
  <c r="H27" i="17"/>
  <c r="Q26" i="17"/>
  <c r="AB26" i="17" s="1"/>
  <c r="E31" i="17"/>
  <c r="Z29" i="17"/>
  <c r="B30" i="17"/>
  <c r="E32" i="16"/>
  <c r="H26" i="16"/>
  <c r="Q25" i="16"/>
  <c r="AB25" i="16" s="1"/>
  <c r="Z29" i="16"/>
  <c r="B30" i="16"/>
  <c r="H21" i="2"/>
  <c r="U21" i="19" l="1"/>
  <c r="X21" i="19" s="1"/>
  <c r="Y21" i="19" s="1"/>
  <c r="N22" i="19"/>
  <c r="T22" i="19" s="1"/>
  <c r="W22" i="19" s="1"/>
  <c r="AA22" i="19" s="1"/>
  <c r="AC22" i="19" s="1"/>
  <c r="A24" i="19"/>
  <c r="K24" i="19"/>
  <c r="I26" i="19"/>
  <c r="J25" i="19"/>
  <c r="U22" i="19"/>
  <c r="X22" i="19" s="1"/>
  <c r="L23" i="19"/>
  <c r="M23" i="19" s="1"/>
  <c r="N23" i="19" s="1"/>
  <c r="T23" i="19" s="1"/>
  <c r="C27" i="19"/>
  <c r="P26" i="19"/>
  <c r="Q26" i="19"/>
  <c r="AB26" i="19" s="1"/>
  <c r="Z38" i="19"/>
  <c r="B39" i="19"/>
  <c r="G35" i="19"/>
  <c r="F36" i="19"/>
  <c r="E39" i="19"/>
  <c r="H35" i="19"/>
  <c r="R24" i="18"/>
  <c r="S23" i="18"/>
  <c r="U23" i="18"/>
  <c r="X23" i="18" s="1"/>
  <c r="Y23" i="18" s="1"/>
  <c r="T34" i="18"/>
  <c r="W34" i="18" s="1"/>
  <c r="AA34" i="18" s="1"/>
  <c r="AC34" i="18" s="1"/>
  <c r="G36" i="18"/>
  <c r="P35" i="18"/>
  <c r="H35" i="18"/>
  <c r="Q34" i="18"/>
  <c r="AB34" i="18" s="1"/>
  <c r="Z39" i="18"/>
  <c r="B40" i="18"/>
  <c r="E39" i="18"/>
  <c r="O34" i="18"/>
  <c r="A36" i="18"/>
  <c r="K36" i="18"/>
  <c r="F36" i="18"/>
  <c r="L35" i="18"/>
  <c r="M35" i="18" s="1"/>
  <c r="N35" i="18" s="1"/>
  <c r="I38" i="18"/>
  <c r="J37" i="18"/>
  <c r="W33" i="18"/>
  <c r="AA33" i="18" s="1"/>
  <c r="AC33" i="18" s="1"/>
  <c r="V33" i="18"/>
  <c r="T23" i="17"/>
  <c r="W23" i="17" s="1"/>
  <c r="AA23" i="17" s="1"/>
  <c r="AC23" i="17" s="1"/>
  <c r="U22" i="17"/>
  <c r="X22" i="17" s="1"/>
  <c r="Y21" i="17"/>
  <c r="W22" i="17"/>
  <c r="AA22" i="17" s="1"/>
  <c r="AC22" i="17" s="1"/>
  <c r="O21" i="16"/>
  <c r="U21" i="16" s="1"/>
  <c r="X21" i="16" s="1"/>
  <c r="F25" i="17"/>
  <c r="K23" i="16"/>
  <c r="A23" i="16"/>
  <c r="A24" i="17"/>
  <c r="K24" i="17"/>
  <c r="L24" i="17" s="1"/>
  <c r="M24" i="17" s="1"/>
  <c r="N24" i="17" s="1"/>
  <c r="S20" i="16"/>
  <c r="U20" i="16"/>
  <c r="X20" i="16" s="1"/>
  <c r="Y20" i="16" s="1"/>
  <c r="I25" i="16"/>
  <c r="J24" i="16"/>
  <c r="V21" i="16"/>
  <c r="W21" i="16"/>
  <c r="AA21" i="16" s="1"/>
  <c r="AC21" i="16" s="1"/>
  <c r="J25" i="17"/>
  <c r="I26" i="17"/>
  <c r="P24" i="17"/>
  <c r="G25" i="17"/>
  <c r="O23" i="17"/>
  <c r="F25" i="16"/>
  <c r="L22" i="16"/>
  <c r="M22" i="16" s="1"/>
  <c r="N22" i="16" s="1"/>
  <c r="T22" i="16" s="1"/>
  <c r="G25" i="16"/>
  <c r="P24" i="16"/>
  <c r="H28" i="17"/>
  <c r="Q27" i="17"/>
  <c r="AB27" i="17" s="1"/>
  <c r="Z30" i="17"/>
  <c r="B31" i="17"/>
  <c r="E32" i="17"/>
  <c r="H27" i="16"/>
  <c r="Q26" i="16"/>
  <c r="AB26" i="16" s="1"/>
  <c r="Z30" i="16"/>
  <c r="B31" i="16"/>
  <c r="E33" i="16"/>
  <c r="H22" i="2"/>
  <c r="S22" i="19" l="1"/>
  <c r="V22" i="19"/>
  <c r="O23" i="19"/>
  <c r="S23" i="19" s="1"/>
  <c r="W23" i="19"/>
  <c r="AA23" i="19" s="1"/>
  <c r="AC23" i="19" s="1"/>
  <c r="V23" i="19"/>
  <c r="Y22" i="19"/>
  <c r="L24" i="19"/>
  <c r="M24" i="19" s="1"/>
  <c r="N24" i="19" s="1"/>
  <c r="T24" i="19" s="1"/>
  <c r="A25" i="19"/>
  <c r="K25" i="19"/>
  <c r="C28" i="19"/>
  <c r="P27" i="19"/>
  <c r="Q27" i="19"/>
  <c r="AB27" i="19" s="1"/>
  <c r="J26" i="19"/>
  <c r="I27" i="19"/>
  <c r="Z39" i="19"/>
  <c r="B40" i="19"/>
  <c r="H36" i="19"/>
  <c r="E40" i="19"/>
  <c r="F37" i="19"/>
  <c r="G36" i="19"/>
  <c r="R25" i="18"/>
  <c r="S24" i="18"/>
  <c r="U24" i="18"/>
  <c r="X24" i="18" s="1"/>
  <c r="Y24" i="18" s="1"/>
  <c r="T35" i="18"/>
  <c r="V35" i="18" s="1"/>
  <c r="V34" i="18"/>
  <c r="O35" i="18"/>
  <c r="K37" i="18"/>
  <c r="A37" i="18"/>
  <c r="L36" i="18"/>
  <c r="M36" i="18" s="1"/>
  <c r="N36" i="18" s="1"/>
  <c r="F37" i="18"/>
  <c r="G37" i="18"/>
  <c r="P36" i="18"/>
  <c r="Z40" i="18"/>
  <c r="B41" i="18"/>
  <c r="I39" i="18"/>
  <c r="J38" i="18"/>
  <c r="E40" i="18"/>
  <c r="H36" i="18"/>
  <c r="Q35" i="18"/>
  <c r="AB35" i="18" s="1"/>
  <c r="V23" i="17"/>
  <c r="S21" i="16"/>
  <c r="Y22" i="17"/>
  <c r="T24" i="17"/>
  <c r="W24" i="17" s="1"/>
  <c r="AA24" i="17" s="1"/>
  <c r="AC24" i="17" s="1"/>
  <c r="Y21" i="16"/>
  <c r="O22" i="16"/>
  <c r="U22" i="16" s="1"/>
  <c r="X22" i="16" s="1"/>
  <c r="O24" i="17"/>
  <c r="U24" i="17" s="1"/>
  <c r="X24" i="17" s="1"/>
  <c r="U23" i="17"/>
  <c r="X23" i="17" s="1"/>
  <c r="Y23" i="17" s="1"/>
  <c r="S23" i="17"/>
  <c r="G26" i="16"/>
  <c r="P25" i="16"/>
  <c r="K25" i="17"/>
  <c r="L25" i="17" s="1"/>
  <c r="M25" i="17" s="1"/>
  <c r="N25" i="17" s="1"/>
  <c r="A25" i="17"/>
  <c r="I26" i="16"/>
  <c r="J25" i="16"/>
  <c r="W22" i="16"/>
  <c r="AA22" i="16" s="1"/>
  <c r="AC22" i="16" s="1"/>
  <c r="V22" i="16"/>
  <c r="F26" i="16"/>
  <c r="L23" i="16"/>
  <c r="M23" i="16" s="1"/>
  <c r="O23" i="16" s="1"/>
  <c r="G26" i="17"/>
  <c r="P25" i="17"/>
  <c r="J26" i="17"/>
  <c r="I27" i="17"/>
  <c r="K24" i="16"/>
  <c r="A24" i="16"/>
  <c r="F26" i="17"/>
  <c r="B32" i="17"/>
  <c r="Z31" i="17"/>
  <c r="E33" i="17"/>
  <c r="H29" i="17"/>
  <c r="Q28" i="17"/>
  <c r="AB28" i="17" s="1"/>
  <c r="H28" i="16"/>
  <c r="Q27" i="16"/>
  <c r="AB27" i="16" s="1"/>
  <c r="E34" i="16"/>
  <c r="B32" i="16"/>
  <c r="Z31" i="16"/>
  <c r="H23" i="2"/>
  <c r="U23" i="19" l="1"/>
  <c r="X23" i="19" s="1"/>
  <c r="Y23" i="19"/>
  <c r="O24" i="19"/>
  <c r="S24" i="19" s="1"/>
  <c r="V24" i="19"/>
  <c r="W24" i="19"/>
  <c r="AA24" i="19" s="1"/>
  <c r="AC24" i="19" s="1"/>
  <c r="I28" i="19"/>
  <c r="J27" i="19"/>
  <c r="C29" i="19"/>
  <c r="P28" i="19"/>
  <c r="Q28" i="19"/>
  <c r="AB28" i="19" s="1"/>
  <c r="K26" i="19"/>
  <c r="A26" i="19"/>
  <c r="L25" i="19"/>
  <c r="M25" i="19" s="1"/>
  <c r="O25" i="19" s="1"/>
  <c r="B41" i="19"/>
  <c r="Z40" i="19"/>
  <c r="G37" i="19"/>
  <c r="E41" i="19"/>
  <c r="H37" i="19"/>
  <c r="F38" i="19"/>
  <c r="S22" i="16"/>
  <c r="W35" i="18"/>
  <c r="AA35" i="18" s="1"/>
  <c r="AC35" i="18" s="1"/>
  <c r="R26" i="18"/>
  <c r="S25" i="18"/>
  <c r="U25" i="18"/>
  <c r="X25" i="18" s="1"/>
  <c r="Y25" i="18" s="1"/>
  <c r="T36" i="18"/>
  <c r="V36" i="18" s="1"/>
  <c r="B42" i="18"/>
  <c r="Z41" i="18"/>
  <c r="G38" i="18"/>
  <c r="P37" i="18"/>
  <c r="K38" i="18"/>
  <c r="A38" i="18"/>
  <c r="L37" i="18"/>
  <c r="M37" i="18" s="1"/>
  <c r="O37" i="18" s="1"/>
  <c r="F38" i="18"/>
  <c r="E41" i="18"/>
  <c r="O36" i="18"/>
  <c r="H37" i="18"/>
  <c r="Q36" i="18"/>
  <c r="AB36" i="18" s="1"/>
  <c r="I40" i="18"/>
  <c r="J39" i="18"/>
  <c r="Y22" i="16"/>
  <c r="V24" i="17"/>
  <c r="S24" i="17"/>
  <c r="T25" i="17"/>
  <c r="J27" i="17"/>
  <c r="I28" i="17"/>
  <c r="K25" i="16"/>
  <c r="A25" i="16"/>
  <c r="F27" i="17"/>
  <c r="A26" i="17"/>
  <c r="K26" i="17"/>
  <c r="L26" i="17" s="1"/>
  <c r="M26" i="17" s="1"/>
  <c r="O26" i="17" s="1"/>
  <c r="U26" i="17" s="1"/>
  <c r="X26" i="17" s="1"/>
  <c r="F27" i="16"/>
  <c r="O25" i="17"/>
  <c r="U23" i="16"/>
  <c r="X23" i="16" s="1"/>
  <c r="L24" i="16"/>
  <c r="M24" i="16" s="1"/>
  <c r="N24" i="16" s="1"/>
  <c r="T24" i="16" s="1"/>
  <c r="G27" i="17"/>
  <c r="P26" i="17"/>
  <c r="N23" i="16"/>
  <c r="T23" i="16" s="1"/>
  <c r="J26" i="16"/>
  <c r="I27" i="16"/>
  <c r="P26" i="16"/>
  <c r="G27" i="16"/>
  <c r="Y24" i="17"/>
  <c r="H30" i="17"/>
  <c r="Q29" i="17"/>
  <c r="AB29" i="17" s="1"/>
  <c r="E34" i="17"/>
  <c r="B33" i="17"/>
  <c r="Z32" i="17"/>
  <c r="B33" i="16"/>
  <c r="Z32" i="16"/>
  <c r="E35" i="16"/>
  <c r="H29" i="16"/>
  <c r="Q28" i="16"/>
  <c r="AB28" i="16" s="1"/>
  <c r="H24" i="2"/>
  <c r="U24" i="19" l="1"/>
  <c r="X24" i="19" s="1"/>
  <c r="Y24" i="19" s="1"/>
  <c r="N25" i="19"/>
  <c r="T25" i="19" s="1"/>
  <c r="W25" i="19" s="1"/>
  <c r="AA25" i="19" s="1"/>
  <c r="AC25" i="19" s="1"/>
  <c r="J28" i="19"/>
  <c r="I29" i="19"/>
  <c r="U25" i="19"/>
  <c r="X25" i="19" s="1"/>
  <c r="C30" i="19"/>
  <c r="P29" i="19"/>
  <c r="Q29" i="19"/>
  <c r="AB29" i="19" s="1"/>
  <c r="L26" i="19"/>
  <c r="M26" i="19" s="1"/>
  <c r="N26" i="19" s="1"/>
  <c r="T26" i="19" s="1"/>
  <c r="A27" i="19"/>
  <c r="K27" i="19"/>
  <c r="H38" i="19"/>
  <c r="G38" i="19"/>
  <c r="B42" i="19"/>
  <c r="Z41" i="19"/>
  <c r="E42" i="19"/>
  <c r="F39" i="19"/>
  <c r="R27" i="18"/>
  <c r="S26" i="18"/>
  <c r="U26" i="18"/>
  <c r="X26" i="18" s="1"/>
  <c r="Y26" i="18" s="1"/>
  <c r="W36" i="18"/>
  <c r="AA36" i="18" s="1"/>
  <c r="AC36" i="18" s="1"/>
  <c r="N37" i="18"/>
  <c r="T37" i="18" s="1"/>
  <c r="W37" i="18" s="1"/>
  <c r="AA37" i="18" s="1"/>
  <c r="AC37" i="18" s="1"/>
  <c r="H38" i="18"/>
  <c r="Q37" i="18"/>
  <c r="AB37" i="18" s="1"/>
  <c r="A39" i="18"/>
  <c r="K39" i="18"/>
  <c r="I41" i="18"/>
  <c r="J40" i="18"/>
  <c r="E42" i="18"/>
  <c r="F39" i="18"/>
  <c r="L38" i="18"/>
  <c r="M38" i="18" s="1"/>
  <c r="O38" i="18" s="1"/>
  <c r="G39" i="18"/>
  <c r="P38" i="18"/>
  <c r="B43" i="18"/>
  <c r="Z42" i="18"/>
  <c r="S23" i="16"/>
  <c r="F28" i="16"/>
  <c r="F28" i="17"/>
  <c r="K26" i="16"/>
  <c r="A26" i="16"/>
  <c r="O24" i="16"/>
  <c r="U25" i="17"/>
  <c r="X25" i="17" s="1"/>
  <c r="S25" i="17"/>
  <c r="L25" i="16"/>
  <c r="M25" i="16" s="1"/>
  <c r="N25" i="16" s="1"/>
  <c r="T25" i="16" s="1"/>
  <c r="G28" i="16"/>
  <c r="P27" i="16"/>
  <c r="V23" i="16"/>
  <c r="W23" i="16"/>
  <c r="AA23" i="16" s="1"/>
  <c r="AC23" i="16" s="1"/>
  <c r="V24" i="16"/>
  <c r="W24" i="16"/>
  <c r="AA24" i="16" s="1"/>
  <c r="AC24" i="16" s="1"/>
  <c r="I29" i="17"/>
  <c r="J28" i="17"/>
  <c r="K27" i="17"/>
  <c r="A27" i="17"/>
  <c r="I28" i="16"/>
  <c r="J27" i="16"/>
  <c r="G28" i="17"/>
  <c r="P27" i="17"/>
  <c r="N26" i="17"/>
  <c r="T26" i="17" s="1"/>
  <c r="W25" i="17"/>
  <c r="AA25" i="17" s="1"/>
  <c r="AC25" i="17" s="1"/>
  <c r="V25" i="17"/>
  <c r="E35" i="17"/>
  <c r="H31" i="17"/>
  <c r="Q30" i="17"/>
  <c r="AB30" i="17" s="1"/>
  <c r="Z33" i="17"/>
  <c r="B34" i="17"/>
  <c r="E36" i="16"/>
  <c r="H30" i="16"/>
  <c r="Q29" i="16"/>
  <c r="AB29" i="16" s="1"/>
  <c r="Z33" i="16"/>
  <c r="B34" i="16"/>
  <c r="H25" i="2"/>
  <c r="S25" i="19" l="1"/>
  <c r="V25" i="19"/>
  <c r="Y25" i="19"/>
  <c r="O26" i="19"/>
  <c r="S26" i="19" s="1"/>
  <c r="A28" i="19"/>
  <c r="K28" i="19"/>
  <c r="V26" i="19"/>
  <c r="W26" i="19"/>
  <c r="AA26" i="19" s="1"/>
  <c r="AC26" i="19" s="1"/>
  <c r="I30" i="19"/>
  <c r="J29" i="19"/>
  <c r="C31" i="19"/>
  <c r="P30" i="19"/>
  <c r="Q30" i="19"/>
  <c r="AB30" i="19" s="1"/>
  <c r="L27" i="19"/>
  <c r="M27" i="19" s="1"/>
  <c r="N27" i="19" s="1"/>
  <c r="T27" i="19" s="1"/>
  <c r="G39" i="19"/>
  <c r="F40" i="19"/>
  <c r="E43" i="19"/>
  <c r="Z42" i="19"/>
  <c r="B43" i="19"/>
  <c r="H39" i="19"/>
  <c r="R28" i="18"/>
  <c r="S27" i="18"/>
  <c r="U27" i="18"/>
  <c r="X27" i="18" s="1"/>
  <c r="Y27" i="18" s="1"/>
  <c r="V37" i="18"/>
  <c r="E43" i="18"/>
  <c r="F40" i="18"/>
  <c r="L39" i="18"/>
  <c r="M39" i="18" s="1"/>
  <c r="N39" i="18" s="1"/>
  <c r="I42" i="18"/>
  <c r="J41" i="18"/>
  <c r="Z43" i="18"/>
  <c r="B44" i="18"/>
  <c r="N38" i="18"/>
  <c r="T38" i="18" s="1"/>
  <c r="H39" i="18"/>
  <c r="Q38" i="18"/>
  <c r="AB38" i="18" s="1"/>
  <c r="G40" i="18"/>
  <c r="P39" i="18"/>
  <c r="K40" i="18"/>
  <c r="A40" i="18"/>
  <c r="Y23" i="16"/>
  <c r="S26" i="17"/>
  <c r="Y25" i="17"/>
  <c r="V26" i="17"/>
  <c r="W26" i="17"/>
  <c r="K27" i="16"/>
  <c r="A27" i="16"/>
  <c r="G29" i="16"/>
  <c r="P28" i="16"/>
  <c r="L27" i="17"/>
  <c r="M27" i="17" s="1"/>
  <c r="N27" i="17" s="1"/>
  <c r="T27" i="17" s="1"/>
  <c r="I29" i="16"/>
  <c r="J28" i="16"/>
  <c r="A28" i="17"/>
  <c r="K28" i="17"/>
  <c r="L28" i="17" s="1"/>
  <c r="M28" i="17" s="1"/>
  <c r="O28" i="17" s="1"/>
  <c r="O25" i="16"/>
  <c r="S24" i="16"/>
  <c r="U24" i="16"/>
  <c r="X24" i="16" s="1"/>
  <c r="Y24" i="16" s="1"/>
  <c r="F29" i="17"/>
  <c r="I30" i="17"/>
  <c r="J29" i="17"/>
  <c r="W25" i="16"/>
  <c r="AA25" i="16" s="1"/>
  <c r="AC25" i="16" s="1"/>
  <c r="V25" i="16"/>
  <c r="G29" i="17"/>
  <c r="P28" i="17"/>
  <c r="L26" i="16"/>
  <c r="M26" i="16" s="1"/>
  <c r="N26" i="16" s="1"/>
  <c r="T26" i="16" s="1"/>
  <c r="F29" i="16"/>
  <c r="B35" i="17"/>
  <c r="Z34" i="17"/>
  <c r="E36" i="17"/>
  <c r="H32" i="17"/>
  <c r="Q31" i="17"/>
  <c r="AB31" i="17" s="1"/>
  <c r="Z34" i="16"/>
  <c r="B35" i="16"/>
  <c r="E37" i="16"/>
  <c r="H31" i="16"/>
  <c r="Q30" i="16"/>
  <c r="AB30" i="16" s="1"/>
  <c r="H26" i="2"/>
  <c r="U26" i="19" l="1"/>
  <c r="X26" i="19" s="1"/>
  <c r="A29" i="19"/>
  <c r="K29" i="19"/>
  <c r="L28" i="19"/>
  <c r="M28" i="19" s="1"/>
  <c r="N28" i="19" s="1"/>
  <c r="T28" i="19" s="1"/>
  <c r="Y26" i="19"/>
  <c r="V27" i="19"/>
  <c r="W27" i="19"/>
  <c r="AA27" i="19" s="1"/>
  <c r="AC27" i="19" s="1"/>
  <c r="I31" i="19"/>
  <c r="J30" i="19"/>
  <c r="O27" i="19"/>
  <c r="C32" i="19"/>
  <c r="P31" i="19"/>
  <c r="Q31" i="19"/>
  <c r="AB31" i="19" s="1"/>
  <c r="F41" i="19"/>
  <c r="H40" i="19"/>
  <c r="E44" i="19"/>
  <c r="Z43" i="19"/>
  <c r="B44" i="19"/>
  <c r="G40" i="19"/>
  <c r="R29" i="18"/>
  <c r="U28" i="18"/>
  <c r="X28" i="18" s="1"/>
  <c r="Y28" i="18" s="1"/>
  <c r="S28" i="18"/>
  <c r="T39" i="18"/>
  <c r="V39" i="18" s="1"/>
  <c r="L40" i="18"/>
  <c r="M40" i="18" s="1"/>
  <c r="N40" i="18" s="1"/>
  <c r="F41" i="18"/>
  <c r="E44" i="18"/>
  <c r="G41" i="18"/>
  <c r="P40" i="18"/>
  <c r="H40" i="18"/>
  <c r="Q39" i="18"/>
  <c r="AB39" i="18" s="1"/>
  <c r="Z44" i="18"/>
  <c r="B45" i="18"/>
  <c r="K41" i="18"/>
  <c r="A41" i="18"/>
  <c r="O39" i="18"/>
  <c r="W38" i="18"/>
  <c r="AA38" i="18" s="1"/>
  <c r="AC38" i="18" s="1"/>
  <c r="V38" i="18"/>
  <c r="I43" i="18"/>
  <c r="J42" i="18"/>
  <c r="O26" i="16"/>
  <c r="S26" i="16" s="1"/>
  <c r="L27" i="16"/>
  <c r="M27" i="16" s="1"/>
  <c r="O27" i="16" s="1"/>
  <c r="A28" i="16"/>
  <c r="K28" i="16"/>
  <c r="G30" i="16"/>
  <c r="P29" i="16"/>
  <c r="A29" i="17"/>
  <c r="K29" i="17"/>
  <c r="L29" i="17" s="1"/>
  <c r="M29" i="17" s="1"/>
  <c r="O29" i="17" s="1"/>
  <c r="F30" i="17"/>
  <c r="W27" i="17"/>
  <c r="AA27" i="17" s="1"/>
  <c r="AC27" i="17" s="1"/>
  <c r="V27" i="17"/>
  <c r="F30" i="16"/>
  <c r="P29" i="17"/>
  <c r="G30" i="17"/>
  <c r="J30" i="17"/>
  <c r="I31" i="17"/>
  <c r="U28" i="17"/>
  <c r="X28" i="17" s="1"/>
  <c r="AA26" i="17"/>
  <c r="AC26" i="17" s="1"/>
  <c r="Y26" i="17"/>
  <c r="V26" i="16"/>
  <c r="W26" i="16"/>
  <c r="AA26" i="16" s="1"/>
  <c r="AC26" i="16" s="1"/>
  <c r="N28" i="17"/>
  <c r="T28" i="17" s="1"/>
  <c r="S25" i="16"/>
  <c r="U25" i="16"/>
  <c r="X25" i="16" s="1"/>
  <c r="Y25" i="16" s="1"/>
  <c r="J29" i="16"/>
  <c r="I30" i="16"/>
  <c r="O27" i="17"/>
  <c r="H33" i="17"/>
  <c r="Q32" i="17"/>
  <c r="AB32" i="17" s="1"/>
  <c r="B36" i="17"/>
  <c r="Z35" i="17"/>
  <c r="E37" i="17"/>
  <c r="B36" i="16"/>
  <c r="Z35" i="16"/>
  <c r="H32" i="16"/>
  <c r="Q31" i="16"/>
  <c r="AB31" i="16" s="1"/>
  <c r="E38" i="16"/>
  <c r="H27" i="2"/>
  <c r="O28" i="19" l="1"/>
  <c r="U28" i="19" s="1"/>
  <c r="X28" i="19" s="1"/>
  <c r="V28" i="19"/>
  <c r="W28" i="19"/>
  <c r="AA28" i="19" s="1"/>
  <c r="AC28" i="19" s="1"/>
  <c r="S27" i="19"/>
  <c r="U27" i="19"/>
  <c r="X27" i="19" s="1"/>
  <c r="Y27" i="19" s="1"/>
  <c r="C33" i="19"/>
  <c r="P32" i="19"/>
  <c r="Q32" i="19"/>
  <c r="AB32" i="19" s="1"/>
  <c r="A30" i="19"/>
  <c r="K30" i="19"/>
  <c r="L29" i="19"/>
  <c r="M29" i="19" s="1"/>
  <c r="O29" i="19" s="1"/>
  <c r="J31" i="19"/>
  <c r="I32" i="19"/>
  <c r="B45" i="19"/>
  <c r="Z44" i="19"/>
  <c r="G41" i="19"/>
  <c r="H41" i="19"/>
  <c r="E45" i="19"/>
  <c r="F42" i="19"/>
  <c r="W39" i="18"/>
  <c r="AA39" i="18" s="1"/>
  <c r="AC39" i="18" s="1"/>
  <c r="R30" i="18"/>
  <c r="U29" i="18"/>
  <c r="X29" i="18" s="1"/>
  <c r="Y29" i="18" s="1"/>
  <c r="S29" i="18"/>
  <c r="T40" i="18"/>
  <c r="V40" i="18" s="1"/>
  <c r="H41" i="18"/>
  <c r="Q40" i="18"/>
  <c r="AB40" i="18" s="1"/>
  <c r="E45" i="18"/>
  <c r="K42" i="18"/>
  <c r="A42" i="18"/>
  <c r="O40" i="18"/>
  <c r="I44" i="18"/>
  <c r="J43" i="18"/>
  <c r="B46" i="18"/>
  <c r="Z45" i="18"/>
  <c r="G42" i="18"/>
  <c r="P41" i="18"/>
  <c r="L41" i="18"/>
  <c r="M41" i="18" s="1"/>
  <c r="O41" i="18" s="1"/>
  <c r="F42" i="18"/>
  <c r="U26" i="16"/>
  <c r="X26" i="16" s="1"/>
  <c r="Y26" i="16" s="1"/>
  <c r="N27" i="16"/>
  <c r="T27" i="16" s="1"/>
  <c r="V27" i="16" s="1"/>
  <c r="I31" i="16"/>
  <c r="J30" i="16"/>
  <c r="F31" i="16"/>
  <c r="F31" i="17"/>
  <c r="P30" i="16"/>
  <c r="G31" i="16"/>
  <c r="U29" i="17"/>
  <c r="X29" i="17" s="1"/>
  <c r="U27" i="17"/>
  <c r="X27" i="17" s="1"/>
  <c r="Y27" i="17" s="1"/>
  <c r="S27" i="17"/>
  <c r="I32" i="17"/>
  <c r="J31" i="17"/>
  <c r="N29" i="17"/>
  <c r="T29" i="17" s="1"/>
  <c r="V28" i="17"/>
  <c r="W28" i="17"/>
  <c r="AA28" i="17" s="1"/>
  <c r="AC28" i="17" s="1"/>
  <c r="K30" i="17"/>
  <c r="L30" i="17" s="1"/>
  <c r="M30" i="17" s="1"/>
  <c r="O30" i="17" s="1"/>
  <c r="U30" i="17" s="1"/>
  <c r="X30" i="17" s="1"/>
  <c r="A30" i="17"/>
  <c r="A29" i="16"/>
  <c r="K29" i="16"/>
  <c r="S28" i="17"/>
  <c r="G31" i="17"/>
  <c r="P30" i="17"/>
  <c r="L28" i="16"/>
  <c r="M28" i="16" s="1"/>
  <c r="N28" i="16" s="1"/>
  <c r="T28" i="16" s="1"/>
  <c r="U27" i="16"/>
  <c r="X27" i="16" s="1"/>
  <c r="E38" i="17"/>
  <c r="H34" i="17"/>
  <c r="Q33" i="17"/>
  <c r="AB33" i="17" s="1"/>
  <c r="B37" i="17"/>
  <c r="Z36" i="17"/>
  <c r="B37" i="16"/>
  <c r="Z36" i="16"/>
  <c r="E39" i="16"/>
  <c r="H33" i="16"/>
  <c r="Q32" i="16"/>
  <c r="AB32" i="16" s="1"/>
  <c r="H28" i="2"/>
  <c r="S28" i="19" l="1"/>
  <c r="N29" i="19"/>
  <c r="T29" i="19" s="1"/>
  <c r="W29" i="19" s="1"/>
  <c r="AA29" i="19" s="1"/>
  <c r="AC29" i="19" s="1"/>
  <c r="Y28" i="19"/>
  <c r="I33" i="19"/>
  <c r="J32" i="19"/>
  <c r="K31" i="19"/>
  <c r="A31" i="19"/>
  <c r="L30" i="19"/>
  <c r="M30" i="19" s="1"/>
  <c r="O30" i="19" s="1"/>
  <c r="C34" i="19"/>
  <c r="Q33" i="19"/>
  <c r="AB33" i="19" s="1"/>
  <c r="P33" i="19"/>
  <c r="V29" i="19"/>
  <c r="U29" i="19"/>
  <c r="X29" i="19" s="1"/>
  <c r="H42" i="19"/>
  <c r="F43" i="19"/>
  <c r="E46" i="19"/>
  <c r="G42" i="19"/>
  <c r="B46" i="19"/>
  <c r="Z45" i="19"/>
  <c r="R31" i="18"/>
  <c r="S30" i="18"/>
  <c r="U30" i="18"/>
  <c r="X30" i="18" s="1"/>
  <c r="Y30" i="18" s="1"/>
  <c r="W40" i="18"/>
  <c r="AA40" i="18" s="1"/>
  <c r="AC40" i="18" s="1"/>
  <c r="N41" i="18"/>
  <c r="AM13" i="11" s="1"/>
  <c r="B47" i="18"/>
  <c r="Z46" i="18"/>
  <c r="A43" i="18"/>
  <c r="K43" i="18"/>
  <c r="F43" i="18"/>
  <c r="L42" i="18"/>
  <c r="M42" i="18" s="1"/>
  <c r="O42" i="18" s="1"/>
  <c r="J44" i="18"/>
  <c r="I45" i="18"/>
  <c r="H42" i="18"/>
  <c r="Q41" i="18"/>
  <c r="AB41" i="18" s="1"/>
  <c r="E46" i="18"/>
  <c r="G43" i="18"/>
  <c r="P42" i="18"/>
  <c r="W27" i="16"/>
  <c r="AA27" i="16" s="1"/>
  <c r="AC27" i="16" s="1"/>
  <c r="S27" i="16"/>
  <c r="O28" i="16"/>
  <c r="S28" i="16" s="1"/>
  <c r="Y28" i="17"/>
  <c r="S29" i="17"/>
  <c r="N30" i="17"/>
  <c r="T30" i="17" s="1"/>
  <c r="W29" i="17"/>
  <c r="AA29" i="17" s="1"/>
  <c r="AC29" i="17" s="1"/>
  <c r="V29" i="17"/>
  <c r="A30" i="16"/>
  <c r="K30" i="16"/>
  <c r="P31" i="17"/>
  <c r="G32" i="17"/>
  <c r="J32" i="17"/>
  <c r="I33" i="17"/>
  <c r="F32" i="16"/>
  <c r="V28" i="16"/>
  <c r="W28" i="16"/>
  <c r="AA28" i="16" s="1"/>
  <c r="AC28" i="16" s="1"/>
  <c r="L29" i="16"/>
  <c r="M29" i="16" s="1"/>
  <c r="N29" i="16" s="1"/>
  <c r="T29" i="16" s="1"/>
  <c r="F32" i="17"/>
  <c r="K31" i="17"/>
  <c r="L31" i="17" s="1"/>
  <c r="M31" i="17" s="1"/>
  <c r="N31" i="17" s="1"/>
  <c r="A31" i="17"/>
  <c r="P31" i="16"/>
  <c r="G32" i="16"/>
  <c r="I32" i="16"/>
  <c r="J31" i="16"/>
  <c r="H35" i="17"/>
  <c r="Q34" i="17"/>
  <c r="AB34" i="17" s="1"/>
  <c r="Z37" i="17"/>
  <c r="B38" i="17"/>
  <c r="E39" i="17"/>
  <c r="E40" i="16"/>
  <c r="H34" i="16"/>
  <c r="Q33" i="16"/>
  <c r="AB33" i="16" s="1"/>
  <c r="Z37" i="16"/>
  <c r="B38" i="16"/>
  <c r="H29" i="2"/>
  <c r="S29" i="19" l="1"/>
  <c r="T41" i="18"/>
  <c r="N30" i="19"/>
  <c r="T30" i="19" s="1"/>
  <c r="V30" i="19" s="1"/>
  <c r="C35" i="19"/>
  <c r="Q34" i="19"/>
  <c r="AB34" i="19" s="1"/>
  <c r="P34" i="19"/>
  <c r="L31" i="19"/>
  <c r="M31" i="19" s="1"/>
  <c r="N31" i="19" s="1"/>
  <c r="T31" i="19" s="1"/>
  <c r="K32" i="19"/>
  <c r="A32" i="19"/>
  <c r="Y29" i="19"/>
  <c r="U30" i="19"/>
  <c r="X30" i="19" s="1"/>
  <c r="J33" i="19"/>
  <c r="I34" i="19"/>
  <c r="G43" i="19"/>
  <c r="E47" i="19"/>
  <c r="Z46" i="19"/>
  <c r="B47" i="19"/>
  <c r="F44" i="19"/>
  <c r="H43" i="19"/>
  <c r="C26" i="1"/>
  <c r="R32" i="18"/>
  <c r="S31" i="18"/>
  <c r="U31" i="18"/>
  <c r="X31" i="18" s="1"/>
  <c r="Y31" i="18" s="1"/>
  <c r="A44" i="18"/>
  <c r="K44" i="18"/>
  <c r="F44" i="18"/>
  <c r="L43" i="18"/>
  <c r="M43" i="18" s="1"/>
  <c r="N43" i="18" s="1"/>
  <c r="Z47" i="18"/>
  <c r="B48" i="18"/>
  <c r="W41" i="18"/>
  <c r="AA41" i="18" s="1"/>
  <c r="AC41" i="18" s="1"/>
  <c r="V41" i="18"/>
  <c r="E47" i="18"/>
  <c r="N42" i="18"/>
  <c r="T42" i="18" s="1"/>
  <c r="H43" i="18"/>
  <c r="Q42" i="18"/>
  <c r="AB42" i="18" s="1"/>
  <c r="G44" i="18"/>
  <c r="P43" i="18"/>
  <c r="I46" i="18"/>
  <c r="J45" i="18"/>
  <c r="Y27" i="16"/>
  <c r="U28" i="16"/>
  <c r="X28" i="16" s="1"/>
  <c r="Y28" i="16" s="1"/>
  <c r="T31" i="17"/>
  <c r="V31" i="17" s="1"/>
  <c r="S30" i="17"/>
  <c r="G33" i="16"/>
  <c r="P32" i="16"/>
  <c r="A31" i="16"/>
  <c r="K31" i="16"/>
  <c r="F33" i="17"/>
  <c r="F33" i="16"/>
  <c r="J32" i="16"/>
  <c r="I33" i="16"/>
  <c r="O29" i="16"/>
  <c r="J33" i="17"/>
  <c r="I34" i="17"/>
  <c r="L30" i="16"/>
  <c r="M30" i="16" s="1"/>
  <c r="O30" i="16" s="1"/>
  <c r="W29" i="16"/>
  <c r="AA29" i="16" s="1"/>
  <c r="AC29" i="16" s="1"/>
  <c r="V29" i="16"/>
  <c r="A32" i="17"/>
  <c r="K32" i="17"/>
  <c r="L32" i="17" s="1"/>
  <c r="M32" i="17" s="1"/>
  <c r="O31" i="17"/>
  <c r="P32" i="17"/>
  <c r="G33" i="17"/>
  <c r="Y29" i="17"/>
  <c r="V30" i="17"/>
  <c r="W30" i="17"/>
  <c r="E40" i="17"/>
  <c r="Z38" i="17"/>
  <c r="B39" i="17"/>
  <c r="H36" i="17"/>
  <c r="Q35" i="17"/>
  <c r="AB35" i="17" s="1"/>
  <c r="E41" i="16"/>
  <c r="Z38" i="16"/>
  <c r="B39" i="16"/>
  <c r="H35" i="16"/>
  <c r="Q34" i="16"/>
  <c r="AB34" i="16" s="1"/>
  <c r="H30" i="2"/>
  <c r="W30" i="19" l="1"/>
  <c r="AA30" i="19" s="1"/>
  <c r="AC30" i="19" s="1"/>
  <c r="S30" i="19"/>
  <c r="L32" i="19"/>
  <c r="M32" i="19" s="1"/>
  <c r="N32" i="19" s="1"/>
  <c r="T32" i="19" s="1"/>
  <c r="I35" i="19"/>
  <c r="J34" i="19"/>
  <c r="W31" i="19"/>
  <c r="AA31" i="19" s="1"/>
  <c r="AC31" i="19" s="1"/>
  <c r="V31" i="19"/>
  <c r="A33" i="19"/>
  <c r="K33" i="19"/>
  <c r="O31" i="19"/>
  <c r="C36" i="19"/>
  <c r="Q35" i="19"/>
  <c r="AB35" i="19" s="1"/>
  <c r="P35" i="19"/>
  <c r="F45" i="19"/>
  <c r="H44" i="19"/>
  <c r="E48" i="19"/>
  <c r="Z47" i="19"/>
  <c r="B48" i="19"/>
  <c r="G44" i="19"/>
  <c r="R33" i="18"/>
  <c r="S32" i="18"/>
  <c r="U32" i="18"/>
  <c r="X32" i="18" s="1"/>
  <c r="Y32" i="18" s="1"/>
  <c r="T43" i="18"/>
  <c r="V43" i="18" s="1"/>
  <c r="G45" i="18"/>
  <c r="P44" i="18"/>
  <c r="Z48" i="18"/>
  <c r="B49" i="18"/>
  <c r="W42" i="18"/>
  <c r="AA42" i="18" s="1"/>
  <c r="AC42" i="18" s="1"/>
  <c r="V42" i="18"/>
  <c r="O43" i="18"/>
  <c r="I47" i="18"/>
  <c r="J46" i="18"/>
  <c r="H44" i="18"/>
  <c r="Q43" i="18"/>
  <c r="AB43" i="18" s="1"/>
  <c r="L44" i="18"/>
  <c r="M44" i="18" s="1"/>
  <c r="O44" i="18" s="1"/>
  <c r="F45" i="18"/>
  <c r="K45" i="18"/>
  <c r="A45" i="18"/>
  <c r="E48" i="18"/>
  <c r="W31" i="17"/>
  <c r="AA31" i="17" s="1"/>
  <c r="AC31" i="17" s="1"/>
  <c r="AA30" i="17"/>
  <c r="AC30" i="17" s="1"/>
  <c r="Y30" i="17"/>
  <c r="U30" i="16"/>
  <c r="X30" i="16" s="1"/>
  <c r="U29" i="16"/>
  <c r="X29" i="16" s="1"/>
  <c r="Y29" i="16" s="1"/>
  <c r="S29" i="16"/>
  <c r="F34" i="16"/>
  <c r="L31" i="16"/>
  <c r="M31" i="16" s="1"/>
  <c r="O31" i="16" s="1"/>
  <c r="S31" i="17"/>
  <c r="U31" i="17"/>
  <c r="X31" i="17" s="1"/>
  <c r="N30" i="16"/>
  <c r="T30" i="16" s="1"/>
  <c r="J33" i="16"/>
  <c r="I34" i="16"/>
  <c r="N32" i="17"/>
  <c r="T32" i="17" s="1"/>
  <c r="J34" i="17"/>
  <c r="I35" i="17"/>
  <c r="A32" i="16"/>
  <c r="K32" i="16"/>
  <c r="O32" i="17"/>
  <c r="G34" i="17"/>
  <c r="P33" i="17"/>
  <c r="A33" i="17"/>
  <c r="K33" i="17"/>
  <c r="L33" i="17" s="1"/>
  <c r="M33" i="17" s="1"/>
  <c r="N33" i="17" s="1"/>
  <c r="F34" i="17"/>
  <c r="G34" i="16"/>
  <c r="P33" i="16"/>
  <c r="H37" i="17"/>
  <c r="Q36" i="17"/>
  <c r="AB36" i="17" s="1"/>
  <c r="E41" i="17"/>
  <c r="B40" i="17"/>
  <c r="Z39" i="17"/>
  <c r="H36" i="16"/>
  <c r="Q35" i="16"/>
  <c r="AB35" i="16" s="1"/>
  <c r="B40" i="16"/>
  <c r="Z39" i="16"/>
  <c r="E42" i="16"/>
  <c r="H31" i="2"/>
  <c r="Y30" i="19" l="1"/>
  <c r="K34" i="19"/>
  <c r="A34" i="19"/>
  <c r="J35" i="19"/>
  <c r="I36" i="19"/>
  <c r="C37" i="19"/>
  <c r="Q36" i="19"/>
  <c r="AB36" i="19" s="1"/>
  <c r="P36" i="19"/>
  <c r="O32" i="19"/>
  <c r="L33" i="19"/>
  <c r="M33" i="19" s="1"/>
  <c r="O33" i="19" s="1"/>
  <c r="U31" i="19"/>
  <c r="X31" i="19" s="1"/>
  <c r="Y31" i="19" s="1"/>
  <c r="S31" i="19"/>
  <c r="W32" i="19"/>
  <c r="AA32" i="19" s="1"/>
  <c r="AC32" i="19" s="1"/>
  <c r="V32" i="19"/>
  <c r="E49" i="19"/>
  <c r="G45" i="19"/>
  <c r="B49" i="19"/>
  <c r="Z48" i="19"/>
  <c r="H45" i="19"/>
  <c r="F46" i="19"/>
  <c r="W43" i="18"/>
  <c r="AA43" i="18" s="1"/>
  <c r="AC43" i="18" s="1"/>
  <c r="R34" i="18"/>
  <c r="U33" i="18"/>
  <c r="X33" i="18" s="1"/>
  <c r="Y33" i="18" s="1"/>
  <c r="S33" i="18"/>
  <c r="N44" i="18"/>
  <c r="T44" i="18" s="1"/>
  <c r="V44" i="18" s="1"/>
  <c r="H45" i="18"/>
  <c r="Q44" i="18"/>
  <c r="AB44" i="18" s="1"/>
  <c r="E49" i="18"/>
  <c r="K46" i="18"/>
  <c r="A46" i="18"/>
  <c r="G46" i="18"/>
  <c r="P45" i="18"/>
  <c r="I48" i="18"/>
  <c r="J47" i="18"/>
  <c r="L45" i="18"/>
  <c r="M45" i="18" s="1"/>
  <c r="O45" i="18" s="1"/>
  <c r="F46" i="18"/>
  <c r="B50" i="18"/>
  <c r="Z49" i="18"/>
  <c r="Y31" i="17"/>
  <c r="N31" i="16"/>
  <c r="T31" i="16" s="1"/>
  <c r="W31" i="16" s="1"/>
  <c r="AA31" i="16" s="1"/>
  <c r="AC31" i="16" s="1"/>
  <c r="T33" i="17"/>
  <c r="W33" i="17" s="1"/>
  <c r="AA33" i="17" s="1"/>
  <c r="AC33" i="17" s="1"/>
  <c r="G35" i="17"/>
  <c r="P34" i="17"/>
  <c r="I36" i="17"/>
  <c r="J35" i="17"/>
  <c r="P34" i="16"/>
  <c r="G35" i="16"/>
  <c r="L32" i="16"/>
  <c r="M32" i="16" s="1"/>
  <c r="N32" i="16" s="1"/>
  <c r="T32" i="16" s="1"/>
  <c r="V32" i="17"/>
  <c r="W32" i="17"/>
  <c r="AA32" i="17" s="1"/>
  <c r="AC32" i="17" s="1"/>
  <c r="O33" i="17"/>
  <c r="J34" i="16"/>
  <c r="I35" i="16"/>
  <c r="F35" i="16"/>
  <c r="S30" i="16"/>
  <c r="F35" i="17"/>
  <c r="A33" i="16"/>
  <c r="K33" i="16"/>
  <c r="U32" i="17"/>
  <c r="X32" i="17" s="1"/>
  <c r="S32" i="17"/>
  <c r="K34" i="17"/>
  <c r="L34" i="17" s="1"/>
  <c r="M34" i="17" s="1"/>
  <c r="A34" i="17"/>
  <c r="V30" i="16"/>
  <c r="W30" i="16"/>
  <c r="AA30" i="16" s="1"/>
  <c r="AC30" i="16" s="1"/>
  <c r="U31" i="16"/>
  <c r="X31" i="16" s="1"/>
  <c r="E42" i="17"/>
  <c r="H38" i="17"/>
  <c r="Q37" i="17"/>
  <c r="AB37" i="17" s="1"/>
  <c r="B41" i="17"/>
  <c r="Z40" i="17"/>
  <c r="B41" i="16"/>
  <c r="Z40" i="16"/>
  <c r="E43" i="16"/>
  <c r="H37" i="16"/>
  <c r="Q36" i="16"/>
  <c r="AB36" i="16" s="1"/>
  <c r="H32" i="2"/>
  <c r="N33" i="19" l="1"/>
  <c r="T33" i="19" s="1"/>
  <c r="W33" i="19" s="1"/>
  <c r="AA33" i="19" s="1"/>
  <c r="AC33" i="19" s="1"/>
  <c r="U32" i="19"/>
  <c r="X32" i="19" s="1"/>
  <c r="Y32" i="19" s="1"/>
  <c r="S32" i="19"/>
  <c r="A35" i="19"/>
  <c r="K35" i="19"/>
  <c r="U33" i="19"/>
  <c r="X33" i="19" s="1"/>
  <c r="I37" i="19"/>
  <c r="J36" i="19"/>
  <c r="C38" i="19"/>
  <c r="P37" i="19"/>
  <c r="Q37" i="19"/>
  <c r="AB37" i="19" s="1"/>
  <c r="L34" i="19"/>
  <c r="M34" i="19" s="1"/>
  <c r="O34" i="19" s="1"/>
  <c r="H46" i="19"/>
  <c r="B50" i="19"/>
  <c r="Z49" i="19"/>
  <c r="E50" i="19"/>
  <c r="F47" i="19"/>
  <c r="G46" i="19"/>
  <c r="R35" i="18"/>
  <c r="U34" i="18"/>
  <c r="X34" i="18" s="1"/>
  <c r="Y34" i="18" s="1"/>
  <c r="S34" i="18"/>
  <c r="W44" i="18"/>
  <c r="AA44" i="18" s="1"/>
  <c r="AC44" i="18" s="1"/>
  <c r="G47" i="18"/>
  <c r="P46" i="18"/>
  <c r="B51" i="18"/>
  <c r="Z50" i="18"/>
  <c r="N45" i="18"/>
  <c r="T45" i="18" s="1"/>
  <c r="K47" i="18"/>
  <c r="A47" i="18"/>
  <c r="I49" i="18"/>
  <c r="J48" i="18"/>
  <c r="F47" i="18"/>
  <c r="L46" i="18"/>
  <c r="M46" i="18" s="1"/>
  <c r="N46" i="18" s="1"/>
  <c r="E50" i="18"/>
  <c r="H46" i="18"/>
  <c r="Q45" i="18"/>
  <c r="AB45" i="18" s="1"/>
  <c r="S31" i="16"/>
  <c r="V33" i="17"/>
  <c r="O32" i="16"/>
  <c r="U32" i="16" s="1"/>
  <c r="X32" i="16" s="1"/>
  <c r="V31" i="16"/>
  <c r="Y30" i="16"/>
  <c r="Y31" i="16"/>
  <c r="O34" i="17"/>
  <c r="U34" i="17" s="1"/>
  <c r="X34" i="17" s="1"/>
  <c r="N34" i="17"/>
  <c r="T34" i="17" s="1"/>
  <c r="F36" i="16"/>
  <c r="F36" i="17"/>
  <c r="U33" i="17"/>
  <c r="X33" i="17" s="1"/>
  <c r="Y33" i="17" s="1"/>
  <c r="S33" i="17"/>
  <c r="V32" i="16"/>
  <c r="W32" i="16"/>
  <c r="AA32" i="16" s="1"/>
  <c r="AC32" i="16" s="1"/>
  <c r="L33" i="16"/>
  <c r="M33" i="16" s="1"/>
  <c r="O33" i="16" s="1"/>
  <c r="J35" i="16"/>
  <c r="I36" i="16"/>
  <c r="G36" i="16"/>
  <c r="P35" i="16"/>
  <c r="K35" i="17"/>
  <c r="L35" i="17" s="1"/>
  <c r="M35" i="17" s="1"/>
  <c r="A35" i="17"/>
  <c r="Y32" i="17"/>
  <c r="K34" i="16"/>
  <c r="A34" i="16"/>
  <c r="I37" i="17"/>
  <c r="J36" i="17"/>
  <c r="G36" i="17"/>
  <c r="P35" i="17"/>
  <c r="E43" i="17"/>
  <c r="Z41" i="17"/>
  <c r="B42" i="17"/>
  <c r="H39" i="17"/>
  <c r="Q38" i="17"/>
  <c r="AB38" i="17" s="1"/>
  <c r="E44" i="16"/>
  <c r="Z41" i="16"/>
  <c r="B42" i="16"/>
  <c r="H38" i="16"/>
  <c r="Q37" i="16"/>
  <c r="AB37" i="16" s="1"/>
  <c r="H33" i="2"/>
  <c r="S33" i="19" l="1"/>
  <c r="V33" i="19"/>
  <c r="N34" i="19"/>
  <c r="T34" i="19" s="1"/>
  <c r="V34" i="19" s="1"/>
  <c r="Y33" i="19"/>
  <c r="C39" i="19"/>
  <c r="Q38" i="19"/>
  <c r="AB38" i="19" s="1"/>
  <c r="P38" i="19"/>
  <c r="U34" i="19"/>
  <c r="X34" i="19" s="1"/>
  <c r="K36" i="19"/>
  <c r="A36" i="19"/>
  <c r="L35" i="19"/>
  <c r="M35" i="19" s="1"/>
  <c r="O35" i="19" s="1"/>
  <c r="I38" i="19"/>
  <c r="J37" i="19"/>
  <c r="G47" i="19"/>
  <c r="H47" i="19"/>
  <c r="F48" i="19"/>
  <c r="Z50" i="19"/>
  <c r="B51" i="19"/>
  <c r="E51" i="19"/>
  <c r="R36" i="18"/>
  <c r="U35" i="18"/>
  <c r="X35" i="18" s="1"/>
  <c r="Y35" i="18" s="1"/>
  <c r="S35" i="18"/>
  <c r="T46" i="18"/>
  <c r="W46" i="18" s="1"/>
  <c r="AA46" i="18" s="1"/>
  <c r="AC46" i="18" s="1"/>
  <c r="E51" i="18"/>
  <c r="O46" i="18"/>
  <c r="I50" i="18"/>
  <c r="J49" i="18"/>
  <c r="G48" i="18"/>
  <c r="P47" i="18"/>
  <c r="F48" i="18"/>
  <c r="L47" i="18"/>
  <c r="M47" i="18" s="1"/>
  <c r="O47" i="18" s="1"/>
  <c r="Z51" i="18"/>
  <c r="B52" i="18"/>
  <c r="H47" i="18"/>
  <c r="Q46" i="18"/>
  <c r="AB46" i="18" s="1"/>
  <c r="A48" i="18"/>
  <c r="K48" i="18"/>
  <c r="W45" i="18"/>
  <c r="AA45" i="18" s="1"/>
  <c r="AC45" i="18" s="1"/>
  <c r="V45" i="18"/>
  <c r="S32" i="16"/>
  <c r="N33" i="16"/>
  <c r="T33" i="16" s="1"/>
  <c r="W33" i="16" s="1"/>
  <c r="AA33" i="16" s="1"/>
  <c r="AC33" i="16" s="1"/>
  <c r="P36" i="17"/>
  <c r="G37" i="17"/>
  <c r="V34" i="17"/>
  <c r="W34" i="17"/>
  <c r="AA34" i="17" s="1"/>
  <c r="AC34" i="17" s="1"/>
  <c r="A36" i="17"/>
  <c r="K36" i="17"/>
  <c r="L36" i="17" s="1"/>
  <c r="M36" i="17" s="1"/>
  <c r="P36" i="16"/>
  <c r="G37" i="16"/>
  <c r="U33" i="16"/>
  <c r="X33" i="16" s="1"/>
  <c r="L34" i="16"/>
  <c r="M34" i="16" s="1"/>
  <c r="N34" i="16" s="1"/>
  <c r="T34" i="16" s="1"/>
  <c r="F37" i="17"/>
  <c r="I38" i="17"/>
  <c r="J37" i="17"/>
  <c r="J36" i="16"/>
  <c r="I37" i="16"/>
  <c r="N35" i="17"/>
  <c r="T35" i="17" s="1"/>
  <c r="Y32" i="16"/>
  <c r="K35" i="16"/>
  <c r="A35" i="16"/>
  <c r="O35" i="17"/>
  <c r="F37" i="16"/>
  <c r="S34" i="17"/>
  <c r="H40" i="17"/>
  <c r="Q39" i="17"/>
  <c r="AB39" i="17" s="1"/>
  <c r="B43" i="17"/>
  <c r="Z42" i="17"/>
  <c r="E44" i="17"/>
  <c r="Z42" i="16"/>
  <c r="B43" i="16"/>
  <c r="E45" i="16"/>
  <c r="H39" i="16"/>
  <c r="Q38" i="16"/>
  <c r="AB38" i="16" s="1"/>
  <c r="H34" i="2"/>
  <c r="W34" i="19" l="1"/>
  <c r="AA34" i="19" s="1"/>
  <c r="AC34" i="19" s="1"/>
  <c r="S34" i="19"/>
  <c r="U35" i="19"/>
  <c r="X35" i="19" s="1"/>
  <c r="K37" i="19"/>
  <c r="A37" i="19"/>
  <c r="L36" i="19"/>
  <c r="M36" i="19" s="1"/>
  <c r="N36" i="19" s="1"/>
  <c r="T36" i="19" s="1"/>
  <c r="I39" i="19"/>
  <c r="J38" i="19"/>
  <c r="N35" i="19"/>
  <c r="T35" i="19" s="1"/>
  <c r="C40" i="19"/>
  <c r="Q39" i="19"/>
  <c r="AB39" i="19" s="1"/>
  <c r="P39" i="19"/>
  <c r="Z51" i="19"/>
  <c r="B52" i="19"/>
  <c r="E52" i="19"/>
  <c r="F49" i="19"/>
  <c r="H48" i="19"/>
  <c r="G48" i="19"/>
  <c r="V46" i="18"/>
  <c r="R37" i="18"/>
  <c r="U36" i="18"/>
  <c r="X36" i="18" s="1"/>
  <c r="Y36" i="18" s="1"/>
  <c r="S36" i="18"/>
  <c r="N47" i="18"/>
  <c r="T47" i="18" s="1"/>
  <c r="H48" i="18"/>
  <c r="Q47" i="18"/>
  <c r="AB47" i="18" s="1"/>
  <c r="Z52" i="18"/>
  <c r="B53" i="18"/>
  <c r="K49" i="18"/>
  <c r="A49" i="18"/>
  <c r="E52" i="18"/>
  <c r="I51" i="18"/>
  <c r="J50" i="18"/>
  <c r="L48" i="18"/>
  <c r="M48" i="18" s="1"/>
  <c r="N48" i="18" s="1"/>
  <c r="F49" i="18"/>
  <c r="G49" i="18"/>
  <c r="P48" i="18"/>
  <c r="V33" i="16"/>
  <c r="Y34" i="17"/>
  <c r="S33" i="16"/>
  <c r="Y33" i="16"/>
  <c r="O36" i="17"/>
  <c r="N36" i="17"/>
  <c r="T36" i="17" s="1"/>
  <c r="F38" i="16"/>
  <c r="A37" i="17"/>
  <c r="K37" i="17"/>
  <c r="L37" i="17" s="1"/>
  <c r="M37" i="17" s="1"/>
  <c r="N37" i="17" s="1"/>
  <c r="O34" i="16"/>
  <c r="G38" i="16"/>
  <c r="P37" i="16"/>
  <c r="U35" i="17"/>
  <c r="X35" i="17" s="1"/>
  <c r="S35" i="17"/>
  <c r="V35" i="17"/>
  <c r="W35" i="17"/>
  <c r="AA35" i="17" s="1"/>
  <c r="AC35" i="17" s="1"/>
  <c r="I39" i="17"/>
  <c r="J38" i="17"/>
  <c r="F38" i="17"/>
  <c r="W34" i="16"/>
  <c r="AA34" i="16" s="1"/>
  <c r="AC34" i="16" s="1"/>
  <c r="V34" i="16"/>
  <c r="I38" i="16"/>
  <c r="J37" i="16"/>
  <c r="G38" i="17"/>
  <c r="P37" i="17"/>
  <c r="L35" i="16"/>
  <c r="M35" i="16" s="1"/>
  <c r="N35" i="16" s="1"/>
  <c r="T35" i="16" s="1"/>
  <c r="A36" i="16"/>
  <c r="K36" i="16"/>
  <c r="E45" i="17"/>
  <c r="B44" i="17"/>
  <c r="Z43" i="17"/>
  <c r="H41" i="17"/>
  <c r="Q40" i="17"/>
  <c r="AB40" i="17" s="1"/>
  <c r="B44" i="16"/>
  <c r="Z43" i="16"/>
  <c r="E46" i="16"/>
  <c r="H40" i="16"/>
  <c r="Q39" i="16"/>
  <c r="AB39" i="16" s="1"/>
  <c r="H35" i="2"/>
  <c r="Y34" i="19" l="1"/>
  <c r="C41" i="19"/>
  <c r="P40" i="19"/>
  <c r="Q40" i="19"/>
  <c r="AB40" i="19" s="1"/>
  <c r="W35" i="19"/>
  <c r="AA35" i="19" s="1"/>
  <c r="AC35" i="19" s="1"/>
  <c r="V35" i="19"/>
  <c r="O36" i="19"/>
  <c r="W36" i="19"/>
  <c r="AA36" i="19" s="1"/>
  <c r="AC36" i="19" s="1"/>
  <c r="V36" i="19"/>
  <c r="K38" i="19"/>
  <c r="A38" i="19"/>
  <c r="S35" i="19"/>
  <c r="J39" i="19"/>
  <c r="I40" i="19"/>
  <c r="L37" i="19"/>
  <c r="M37" i="19" s="1"/>
  <c r="N37" i="19" s="1"/>
  <c r="T37" i="19" s="1"/>
  <c r="H49" i="19"/>
  <c r="B53" i="19"/>
  <c r="Z52" i="19"/>
  <c r="E53" i="19"/>
  <c r="G49" i="19"/>
  <c r="F50" i="19"/>
  <c r="R38" i="18"/>
  <c r="S37" i="18"/>
  <c r="U37" i="18"/>
  <c r="X37" i="18" s="1"/>
  <c r="Y37" i="18" s="1"/>
  <c r="T48" i="18"/>
  <c r="W48" i="18" s="1"/>
  <c r="AA48" i="18" s="1"/>
  <c r="AC48" i="18" s="1"/>
  <c r="V47" i="18"/>
  <c r="W47" i="18"/>
  <c r="AA47" i="18" s="1"/>
  <c r="AC47" i="18" s="1"/>
  <c r="G50" i="18"/>
  <c r="P49" i="18"/>
  <c r="O48" i="18"/>
  <c r="E53" i="18"/>
  <c r="B54" i="18"/>
  <c r="Z53" i="18"/>
  <c r="K50" i="18"/>
  <c r="A50" i="18"/>
  <c r="L49" i="18"/>
  <c r="M49" i="18" s="1"/>
  <c r="O49" i="18" s="1"/>
  <c r="F50" i="18"/>
  <c r="I52" i="18"/>
  <c r="J51" i="18"/>
  <c r="H49" i="18"/>
  <c r="Q48" i="18"/>
  <c r="AB48" i="18" s="1"/>
  <c r="Y35" i="17"/>
  <c r="O35" i="16"/>
  <c r="U35" i="16" s="1"/>
  <c r="X35" i="16" s="1"/>
  <c r="W35" i="16"/>
  <c r="AA35" i="16" s="1"/>
  <c r="AC35" i="16" s="1"/>
  <c r="V35" i="16"/>
  <c r="A38" i="17"/>
  <c r="K38" i="17"/>
  <c r="L38" i="17" s="1"/>
  <c r="M38" i="17" s="1"/>
  <c r="N38" i="17" s="1"/>
  <c r="L36" i="16"/>
  <c r="M36" i="16" s="1"/>
  <c r="N36" i="16" s="1"/>
  <c r="T36" i="16" s="1"/>
  <c r="J38" i="16"/>
  <c r="I39" i="16"/>
  <c r="F39" i="17"/>
  <c r="G39" i="16"/>
  <c r="P38" i="16"/>
  <c r="S34" i="16"/>
  <c r="U34" i="16"/>
  <c r="X34" i="16" s="1"/>
  <c r="Y34" i="16" s="1"/>
  <c r="I40" i="17"/>
  <c r="J39" i="17"/>
  <c r="T37" i="17"/>
  <c r="V36" i="17"/>
  <c r="W36" i="17"/>
  <c r="AA36" i="17" s="1"/>
  <c r="AC36" i="17" s="1"/>
  <c r="F39" i="16"/>
  <c r="G39" i="17"/>
  <c r="P38" i="17"/>
  <c r="K37" i="16"/>
  <c r="A37" i="16"/>
  <c r="O37" i="17"/>
  <c r="U36" i="17"/>
  <c r="X36" i="17" s="1"/>
  <c r="S36" i="17"/>
  <c r="E46" i="17"/>
  <c r="H42" i="17"/>
  <c r="Q41" i="17"/>
  <c r="AB41" i="17" s="1"/>
  <c r="B45" i="17"/>
  <c r="Z44" i="17"/>
  <c r="B45" i="16"/>
  <c r="Z44" i="16"/>
  <c r="H41" i="16"/>
  <c r="Q40" i="16"/>
  <c r="AB40" i="16" s="1"/>
  <c r="E47" i="16"/>
  <c r="H36" i="2"/>
  <c r="O37" i="19" l="1"/>
  <c r="U37" i="19" s="1"/>
  <c r="X37" i="19" s="1"/>
  <c r="S37" i="19"/>
  <c r="V37" i="19"/>
  <c r="W37" i="19"/>
  <c r="AA37" i="19" s="1"/>
  <c r="AC37" i="19" s="1"/>
  <c r="I41" i="19"/>
  <c r="J40" i="19"/>
  <c r="L38" i="19"/>
  <c r="M38" i="19" s="1"/>
  <c r="N38" i="19" s="1"/>
  <c r="T38" i="19" s="1"/>
  <c r="S36" i="19"/>
  <c r="U36" i="19"/>
  <c r="X36" i="19" s="1"/>
  <c r="Y36" i="19" s="1"/>
  <c r="Y35" i="19"/>
  <c r="A39" i="19"/>
  <c r="K39" i="19"/>
  <c r="C42" i="19"/>
  <c r="P41" i="19"/>
  <c r="Q41" i="19"/>
  <c r="AB41" i="19" s="1"/>
  <c r="E54" i="19"/>
  <c r="G50" i="19"/>
  <c r="B54" i="19"/>
  <c r="Z53" i="19"/>
  <c r="H50" i="19"/>
  <c r="F51" i="19"/>
  <c r="R39" i="18"/>
  <c r="U38" i="18"/>
  <c r="X38" i="18" s="1"/>
  <c r="Y38" i="18" s="1"/>
  <c r="S38" i="18"/>
  <c r="V48" i="18"/>
  <c r="N49" i="18"/>
  <c r="T49" i="18" s="1"/>
  <c r="I53" i="18"/>
  <c r="J52" i="18"/>
  <c r="H50" i="18"/>
  <c r="Q49" i="18"/>
  <c r="AB49" i="18" s="1"/>
  <c r="A51" i="18"/>
  <c r="K51" i="18"/>
  <c r="F51" i="18"/>
  <c r="L50" i="18"/>
  <c r="M50" i="18" s="1"/>
  <c r="N50" i="18" s="1"/>
  <c r="B55" i="18"/>
  <c r="Z54" i="18"/>
  <c r="E54" i="18"/>
  <c r="G51" i="18"/>
  <c r="P50" i="18"/>
  <c r="Y35" i="16"/>
  <c r="T38" i="17"/>
  <c r="V38" i="17" s="1"/>
  <c r="Y36" i="17"/>
  <c r="S35" i="16"/>
  <c r="L37" i="16"/>
  <c r="M37" i="16" s="1"/>
  <c r="N37" i="16" s="1"/>
  <c r="T37" i="16" s="1"/>
  <c r="F40" i="16"/>
  <c r="A39" i="17"/>
  <c r="K39" i="17"/>
  <c r="L39" i="17" s="1"/>
  <c r="M39" i="17" s="1"/>
  <c r="O39" i="17" s="1"/>
  <c r="W37" i="17"/>
  <c r="AA37" i="17" s="1"/>
  <c r="AC37" i="17" s="1"/>
  <c r="V37" i="17"/>
  <c r="O36" i="16"/>
  <c r="F40" i="17"/>
  <c r="J40" i="17"/>
  <c r="I41" i="17"/>
  <c r="P39" i="16"/>
  <c r="G40" i="16"/>
  <c r="I40" i="16"/>
  <c r="J39" i="16"/>
  <c r="W36" i="16"/>
  <c r="AA36" i="16" s="1"/>
  <c r="AC36" i="16" s="1"/>
  <c r="V36" i="16"/>
  <c r="S37" i="17"/>
  <c r="U37" i="17"/>
  <c r="X37" i="17" s="1"/>
  <c r="P39" i="17"/>
  <c r="G40" i="17"/>
  <c r="O38" i="17"/>
  <c r="A38" i="16"/>
  <c r="K38" i="16"/>
  <c r="H43" i="17"/>
  <c r="Q42" i="17"/>
  <c r="AB42" i="17" s="1"/>
  <c r="E47" i="17"/>
  <c r="Z45" i="17"/>
  <c r="B46" i="17"/>
  <c r="E48" i="16"/>
  <c r="H42" i="16"/>
  <c r="Q41" i="16"/>
  <c r="AB41" i="16" s="1"/>
  <c r="Z45" i="16"/>
  <c r="B46" i="16"/>
  <c r="H37" i="2"/>
  <c r="W38" i="19" l="1"/>
  <c r="AA38" i="19" s="1"/>
  <c r="AC38" i="19" s="1"/>
  <c r="V38" i="19"/>
  <c r="L39" i="19"/>
  <c r="M39" i="19" s="1"/>
  <c r="O39" i="19" s="1"/>
  <c r="K40" i="19"/>
  <c r="A40" i="19"/>
  <c r="C43" i="19"/>
  <c r="P42" i="19"/>
  <c r="Q42" i="19"/>
  <c r="AB42" i="19" s="1"/>
  <c r="O38" i="19"/>
  <c r="J41" i="19"/>
  <c r="I42" i="19"/>
  <c r="Y37" i="19"/>
  <c r="Z54" i="19"/>
  <c r="B55" i="19"/>
  <c r="G51" i="19"/>
  <c r="H51" i="19"/>
  <c r="E55" i="19"/>
  <c r="F52" i="19"/>
  <c r="R40" i="18"/>
  <c r="U39" i="18"/>
  <c r="X39" i="18" s="1"/>
  <c r="Y39" i="18" s="1"/>
  <c r="S39" i="18"/>
  <c r="T50" i="18"/>
  <c r="W50" i="18" s="1"/>
  <c r="AA50" i="18" s="1"/>
  <c r="AC50" i="18" s="1"/>
  <c r="I54" i="18"/>
  <c r="J53" i="18"/>
  <c r="W49" i="18"/>
  <c r="AA49" i="18" s="1"/>
  <c r="AC49" i="18" s="1"/>
  <c r="V49" i="18"/>
  <c r="O50" i="18"/>
  <c r="G52" i="18"/>
  <c r="P51" i="18"/>
  <c r="Z55" i="18"/>
  <c r="B56" i="18"/>
  <c r="F52" i="18"/>
  <c r="L51" i="18"/>
  <c r="M51" i="18" s="1"/>
  <c r="N51" i="18" s="1"/>
  <c r="H51" i="18"/>
  <c r="Q50" i="18"/>
  <c r="AB50" i="18" s="1"/>
  <c r="E55" i="18"/>
  <c r="A52" i="18"/>
  <c r="K52" i="18"/>
  <c r="W38" i="17"/>
  <c r="AA38" i="17" s="1"/>
  <c r="AC38" i="17" s="1"/>
  <c r="Y37" i="17"/>
  <c r="N39" i="17"/>
  <c r="S39" i="17" s="1"/>
  <c r="I42" i="17"/>
  <c r="J41" i="17"/>
  <c r="U36" i="16"/>
  <c r="X36" i="16" s="1"/>
  <c r="Y36" i="16" s="1"/>
  <c r="S36" i="16"/>
  <c r="F41" i="16"/>
  <c r="L38" i="16"/>
  <c r="M38" i="16" s="1"/>
  <c r="O38" i="16" s="1"/>
  <c r="F41" i="17"/>
  <c r="U38" i="17"/>
  <c r="X38" i="17" s="1"/>
  <c r="S38" i="17"/>
  <c r="J40" i="16"/>
  <c r="I41" i="16"/>
  <c r="A40" i="17"/>
  <c r="K40" i="17"/>
  <c r="L40" i="17" s="1"/>
  <c r="M40" i="17" s="1"/>
  <c r="N40" i="17" s="1"/>
  <c r="U39" i="17"/>
  <c r="X39" i="17" s="1"/>
  <c r="O37" i="16"/>
  <c r="A39" i="16"/>
  <c r="K39" i="16"/>
  <c r="P40" i="17"/>
  <c r="G41" i="17"/>
  <c r="P40" i="16"/>
  <c r="G41" i="16"/>
  <c r="W37" i="16"/>
  <c r="AA37" i="16" s="1"/>
  <c r="AC37" i="16" s="1"/>
  <c r="V37" i="16"/>
  <c r="Z46" i="17"/>
  <c r="B47" i="17"/>
  <c r="H44" i="17"/>
  <c r="Q43" i="17"/>
  <c r="AB43" i="17" s="1"/>
  <c r="E48" i="17"/>
  <c r="H43" i="16"/>
  <c r="Q42" i="16"/>
  <c r="AB42" i="16" s="1"/>
  <c r="Z46" i="16"/>
  <c r="B47" i="16"/>
  <c r="E49" i="16"/>
  <c r="H38" i="2"/>
  <c r="T51" i="18" l="1"/>
  <c r="V51" i="18" s="1"/>
  <c r="N39" i="19"/>
  <c r="T39" i="19" s="1"/>
  <c r="V39" i="19" s="1"/>
  <c r="A41" i="19"/>
  <c r="K41" i="19"/>
  <c r="C44" i="19"/>
  <c r="P43" i="19"/>
  <c r="Q43" i="19"/>
  <c r="AB43" i="19" s="1"/>
  <c r="U39" i="19"/>
  <c r="X39" i="19" s="1"/>
  <c r="I43" i="19"/>
  <c r="J42" i="19"/>
  <c r="S38" i="19"/>
  <c r="U38" i="19"/>
  <c r="X38" i="19" s="1"/>
  <c r="Y38" i="19" s="1"/>
  <c r="L40" i="19"/>
  <c r="M40" i="19" s="1"/>
  <c r="O40" i="19" s="1"/>
  <c r="E56" i="19"/>
  <c r="F53" i="19"/>
  <c r="Z55" i="19"/>
  <c r="B56" i="19"/>
  <c r="H52" i="19"/>
  <c r="G52" i="19"/>
  <c r="R41" i="18"/>
  <c r="U40" i="18"/>
  <c r="X40" i="18" s="1"/>
  <c r="Y40" i="18" s="1"/>
  <c r="S40" i="18"/>
  <c r="V50" i="18"/>
  <c r="K53" i="18"/>
  <c r="A53" i="18"/>
  <c r="E56" i="18"/>
  <c r="O51" i="18"/>
  <c r="I55" i="18"/>
  <c r="J54" i="18"/>
  <c r="L52" i="18"/>
  <c r="M52" i="18" s="1"/>
  <c r="N52" i="18" s="1"/>
  <c r="F53" i="18"/>
  <c r="Z56" i="18"/>
  <c r="B57" i="18"/>
  <c r="H52" i="18"/>
  <c r="Q51" i="18"/>
  <c r="AB51" i="18" s="1"/>
  <c r="G53" i="18"/>
  <c r="P52" i="18"/>
  <c r="Y38" i="17"/>
  <c r="T39" i="17"/>
  <c r="V39" i="17" s="1"/>
  <c r="T40" i="17"/>
  <c r="W40" i="17" s="1"/>
  <c r="AA40" i="17" s="1"/>
  <c r="AC40" i="17" s="1"/>
  <c r="I42" i="16"/>
  <c r="J41" i="16"/>
  <c r="O40" i="17"/>
  <c r="N38" i="16"/>
  <c r="T38" i="16" s="1"/>
  <c r="P41" i="17"/>
  <c r="G42" i="17"/>
  <c r="U37" i="16"/>
  <c r="X37" i="16" s="1"/>
  <c r="Y37" i="16" s="1"/>
  <c r="S37" i="16"/>
  <c r="U38" i="16"/>
  <c r="X38" i="16" s="1"/>
  <c r="K41" i="17"/>
  <c r="L41" i="17" s="1"/>
  <c r="M41" i="17" s="1"/>
  <c r="N41" i="17" s="1"/>
  <c r="A41" i="17"/>
  <c r="G42" i="16"/>
  <c r="P41" i="16"/>
  <c r="L39" i="16"/>
  <c r="M39" i="16" s="1"/>
  <c r="N39" i="16" s="1"/>
  <c r="T39" i="16" s="1"/>
  <c r="K40" i="16"/>
  <c r="A40" i="16"/>
  <c r="F42" i="17"/>
  <c r="F42" i="16"/>
  <c r="I43" i="17"/>
  <c r="J42" i="17"/>
  <c r="E49" i="17"/>
  <c r="H45" i="17"/>
  <c r="Q44" i="17"/>
  <c r="AB44" i="17" s="1"/>
  <c r="B48" i="17"/>
  <c r="Z47" i="17"/>
  <c r="H44" i="16"/>
  <c r="Q43" i="16"/>
  <c r="AB43" i="16" s="1"/>
  <c r="E50" i="16"/>
  <c r="B48" i="16"/>
  <c r="Z47" i="16"/>
  <c r="H39" i="2"/>
  <c r="C4" i="2"/>
  <c r="C3" i="2"/>
  <c r="W51" i="18" l="1"/>
  <c r="AA51" i="18" s="1"/>
  <c r="AC51" i="18" s="1"/>
  <c r="W39" i="19"/>
  <c r="AA39" i="19" s="1"/>
  <c r="AC39" i="19" s="1"/>
  <c r="S39" i="19"/>
  <c r="N40" i="19"/>
  <c r="T40" i="19" s="1"/>
  <c r="W40" i="19" s="1"/>
  <c r="AA40" i="19" s="1"/>
  <c r="AC40" i="19" s="1"/>
  <c r="L41" i="19"/>
  <c r="M41" i="19" s="1"/>
  <c r="N41" i="19" s="1"/>
  <c r="K42" i="19"/>
  <c r="A42" i="19"/>
  <c r="U40" i="19"/>
  <c r="X40" i="19" s="1"/>
  <c r="J43" i="19"/>
  <c r="I44" i="19"/>
  <c r="C45" i="19"/>
  <c r="P44" i="19"/>
  <c r="Q44" i="19"/>
  <c r="AB44" i="19" s="1"/>
  <c r="H53" i="19"/>
  <c r="G53" i="19"/>
  <c r="B57" i="19"/>
  <c r="Z56" i="19"/>
  <c r="F54" i="19"/>
  <c r="E57" i="19"/>
  <c r="R42" i="18"/>
  <c r="S41" i="18"/>
  <c r="U41" i="18"/>
  <c r="X41" i="18" s="1"/>
  <c r="Y41" i="18" s="1"/>
  <c r="T52" i="18"/>
  <c r="V52" i="18" s="1"/>
  <c r="O52" i="18"/>
  <c r="K54" i="18"/>
  <c r="A54" i="18"/>
  <c r="H53" i="18"/>
  <c r="Q52" i="18"/>
  <c r="AB52" i="18" s="1"/>
  <c r="L53" i="18"/>
  <c r="M53" i="18" s="1"/>
  <c r="O53" i="18" s="1"/>
  <c r="F54" i="18"/>
  <c r="I56" i="18"/>
  <c r="J55" i="18"/>
  <c r="G54" i="18"/>
  <c r="P53" i="18"/>
  <c r="B58" i="18"/>
  <c r="Z57" i="18"/>
  <c r="E57" i="18"/>
  <c r="W39" i="17"/>
  <c r="AA39" i="17" s="1"/>
  <c r="AC39" i="17" s="1"/>
  <c r="V40" i="17"/>
  <c r="O41" i="17"/>
  <c r="U41" i="17" s="1"/>
  <c r="X41" i="17" s="1"/>
  <c r="G43" i="16"/>
  <c r="P42" i="16"/>
  <c r="S40" i="17"/>
  <c r="U40" i="17"/>
  <c r="X40" i="17" s="1"/>
  <c r="Y40" i="17" s="1"/>
  <c r="I44" i="17"/>
  <c r="J43" i="17"/>
  <c r="F43" i="17"/>
  <c r="O39" i="16"/>
  <c r="P42" i="17"/>
  <c r="G43" i="17"/>
  <c r="K41" i="16"/>
  <c r="A41" i="16"/>
  <c r="F43" i="16"/>
  <c r="L40" i="16"/>
  <c r="M40" i="16" s="1"/>
  <c r="N40" i="16" s="1"/>
  <c r="T40" i="16" s="1"/>
  <c r="V38" i="16"/>
  <c r="W38" i="16"/>
  <c r="AA38" i="16" s="1"/>
  <c r="AC38" i="16" s="1"/>
  <c r="K42" i="17"/>
  <c r="L42" i="17" s="1"/>
  <c r="M42" i="17" s="1"/>
  <c r="O42" i="17" s="1"/>
  <c r="A42" i="17"/>
  <c r="W39" i="16"/>
  <c r="AA39" i="16" s="1"/>
  <c r="AC39" i="16" s="1"/>
  <c r="V39" i="16"/>
  <c r="T41" i="17"/>
  <c r="S38" i="16"/>
  <c r="I43" i="16"/>
  <c r="J42" i="16"/>
  <c r="E50" i="17"/>
  <c r="H46" i="17"/>
  <c r="Q45" i="17"/>
  <c r="AB45" i="17" s="1"/>
  <c r="B49" i="17"/>
  <c r="Z48" i="17"/>
  <c r="B49" i="16"/>
  <c r="Z48" i="16"/>
  <c r="E51" i="16"/>
  <c r="H45" i="16"/>
  <c r="Q44" i="16"/>
  <c r="AB44" i="16" s="1"/>
  <c r="H40" i="2"/>
  <c r="Y39" i="19" l="1"/>
  <c r="V40" i="19"/>
  <c r="S40" i="19"/>
  <c r="O41" i="19"/>
  <c r="S41" i="19" s="1"/>
  <c r="AN21" i="11"/>
  <c r="C36" i="1" s="1"/>
  <c r="T41" i="19"/>
  <c r="C46" i="19"/>
  <c r="P45" i="19"/>
  <c r="Q45" i="19"/>
  <c r="AB45" i="19" s="1"/>
  <c r="J44" i="19"/>
  <c r="I45" i="19"/>
  <c r="A43" i="19"/>
  <c r="K43" i="19"/>
  <c r="L42" i="19"/>
  <c r="M42" i="19" s="1"/>
  <c r="O42" i="19" s="1"/>
  <c r="Y40" i="19"/>
  <c r="F55" i="19"/>
  <c r="B58" i="19"/>
  <c r="Z57" i="19"/>
  <c r="G54" i="19"/>
  <c r="E58" i="19"/>
  <c r="H54" i="19"/>
  <c r="R43" i="18"/>
  <c r="S42" i="18"/>
  <c r="U42" i="18"/>
  <c r="X42" i="18" s="1"/>
  <c r="Y42" i="18" s="1"/>
  <c r="W52" i="18"/>
  <c r="AA52" i="18" s="1"/>
  <c r="AC52" i="18" s="1"/>
  <c r="N53" i="18"/>
  <c r="T53" i="18" s="1"/>
  <c r="B59" i="18"/>
  <c r="Z58" i="18"/>
  <c r="H54" i="18"/>
  <c r="Q53" i="18"/>
  <c r="AB53" i="18" s="1"/>
  <c r="E58" i="18"/>
  <c r="A55" i="18"/>
  <c r="K55" i="18"/>
  <c r="F55" i="18"/>
  <c r="L54" i="18"/>
  <c r="M54" i="18" s="1"/>
  <c r="N54" i="18" s="1"/>
  <c r="G55" i="18"/>
  <c r="P54" i="18"/>
  <c r="I57" i="18"/>
  <c r="J56" i="18"/>
  <c r="Y39" i="17"/>
  <c r="S41" i="17"/>
  <c r="U42" i="17"/>
  <c r="X42" i="17" s="1"/>
  <c r="O40" i="16"/>
  <c r="Y38" i="16"/>
  <c r="A43" i="17"/>
  <c r="K43" i="17"/>
  <c r="L43" i="17" s="1"/>
  <c r="M43" i="17" s="1"/>
  <c r="O43" i="17" s="1"/>
  <c r="U43" i="17" s="1"/>
  <c r="X43" i="17" s="1"/>
  <c r="W40" i="16"/>
  <c r="AA40" i="16" s="1"/>
  <c r="AC40" i="16" s="1"/>
  <c r="V40" i="16"/>
  <c r="L41" i="16"/>
  <c r="M41" i="16" s="1"/>
  <c r="O41" i="16" s="1"/>
  <c r="I45" i="17"/>
  <c r="J44" i="17"/>
  <c r="J43" i="16"/>
  <c r="I44" i="16"/>
  <c r="G44" i="17"/>
  <c r="P43" i="17"/>
  <c r="A42" i="16"/>
  <c r="K42" i="16"/>
  <c r="V41" i="17"/>
  <c r="W41" i="17"/>
  <c r="AA41" i="17" s="1"/>
  <c r="AC41" i="17" s="1"/>
  <c r="N42" i="17"/>
  <c r="T42" i="17" s="1"/>
  <c r="S39" i="16"/>
  <c r="U39" i="16"/>
  <c r="X39" i="16" s="1"/>
  <c r="Y39" i="16" s="1"/>
  <c r="P43" i="16"/>
  <c r="G44" i="16"/>
  <c r="F44" i="16"/>
  <c r="F44" i="17"/>
  <c r="Z49" i="17"/>
  <c r="B50" i="17"/>
  <c r="H47" i="17"/>
  <c r="Q46" i="17"/>
  <c r="AB46" i="17" s="1"/>
  <c r="E51" i="17"/>
  <c r="E52" i="16"/>
  <c r="Z49" i="16"/>
  <c r="B50" i="16"/>
  <c r="H46" i="16"/>
  <c r="Q45" i="16"/>
  <c r="AB45" i="16" s="1"/>
  <c r="H41" i="2"/>
  <c r="U41" i="19" l="1"/>
  <c r="X41" i="19" s="1"/>
  <c r="L43" i="19"/>
  <c r="M43" i="19" s="1"/>
  <c r="O43" i="19" s="1"/>
  <c r="I46" i="19"/>
  <c r="J45" i="19"/>
  <c r="C47" i="19"/>
  <c r="Q46" i="19"/>
  <c r="AB46" i="19" s="1"/>
  <c r="P46" i="19"/>
  <c r="A44" i="19"/>
  <c r="K44" i="19"/>
  <c r="V41" i="19"/>
  <c r="W41" i="19"/>
  <c r="AA41" i="19" s="1"/>
  <c r="AC41" i="19" s="1"/>
  <c r="U42" i="19"/>
  <c r="X42" i="19" s="1"/>
  <c r="N42" i="19"/>
  <c r="T42" i="19" s="1"/>
  <c r="Z58" i="19"/>
  <c r="B59" i="19"/>
  <c r="G55" i="19"/>
  <c r="F56" i="19"/>
  <c r="H55" i="19"/>
  <c r="E59" i="19"/>
  <c r="R44" i="18"/>
  <c r="S43" i="18"/>
  <c r="U43" i="18"/>
  <c r="X43" i="18" s="1"/>
  <c r="Y43" i="18" s="1"/>
  <c r="T54" i="18"/>
  <c r="W54" i="18" s="1"/>
  <c r="AA54" i="18" s="1"/>
  <c r="AC54" i="18" s="1"/>
  <c r="O54" i="18"/>
  <c r="Z59" i="18"/>
  <c r="B60" i="18"/>
  <c r="E59" i="18"/>
  <c r="G56" i="18"/>
  <c r="P55" i="18"/>
  <c r="F56" i="18"/>
  <c r="L55" i="18"/>
  <c r="M55" i="18" s="1"/>
  <c r="N55" i="18" s="1"/>
  <c r="H55" i="18"/>
  <c r="Q54" i="18"/>
  <c r="AB54" i="18" s="1"/>
  <c r="W53" i="18"/>
  <c r="AA53" i="18" s="1"/>
  <c r="AC53" i="18" s="1"/>
  <c r="V53" i="18"/>
  <c r="A56" i="18"/>
  <c r="K56" i="18"/>
  <c r="I58" i="18"/>
  <c r="J57" i="18"/>
  <c r="Y41" i="17"/>
  <c r="F45" i="16"/>
  <c r="I46" i="17"/>
  <c r="J45" i="17"/>
  <c r="K44" i="17"/>
  <c r="L44" i="17" s="1"/>
  <c r="M44" i="17" s="1"/>
  <c r="O44" i="17" s="1"/>
  <c r="A44" i="17"/>
  <c r="U40" i="16"/>
  <c r="X40" i="16" s="1"/>
  <c r="Y40" i="16" s="1"/>
  <c r="S40" i="16"/>
  <c r="L42" i="16"/>
  <c r="M42" i="16" s="1"/>
  <c r="N42" i="16" s="1"/>
  <c r="T42" i="16" s="1"/>
  <c r="I45" i="16"/>
  <c r="J44" i="16"/>
  <c r="N41" i="16"/>
  <c r="AN32" i="11" s="1"/>
  <c r="C37" i="1" s="1"/>
  <c r="N43" i="17"/>
  <c r="S42" i="17"/>
  <c r="G45" i="17"/>
  <c r="P44" i="17"/>
  <c r="F45" i="17"/>
  <c r="G45" i="16"/>
  <c r="P44" i="16"/>
  <c r="W42" i="17"/>
  <c r="AA42" i="17" s="1"/>
  <c r="AC42" i="17" s="1"/>
  <c r="V42" i="17"/>
  <c r="A43" i="16"/>
  <c r="K43" i="16"/>
  <c r="U41" i="16"/>
  <c r="X41" i="16" s="1"/>
  <c r="Z50" i="17"/>
  <c r="B51" i="17"/>
  <c r="E52" i="17"/>
  <c r="H48" i="17"/>
  <c r="Q47" i="17"/>
  <c r="AB47" i="17" s="1"/>
  <c r="Z50" i="16"/>
  <c r="B51" i="16"/>
  <c r="E53" i="16"/>
  <c r="H47" i="16"/>
  <c r="Q46" i="16"/>
  <c r="AB46" i="16" s="1"/>
  <c r="H42" i="2"/>
  <c r="B11" i="2"/>
  <c r="E10" i="2"/>
  <c r="E11" i="2" s="1"/>
  <c r="E12" i="2" s="1"/>
  <c r="E13" i="2" s="1"/>
  <c r="E14" i="2" s="1"/>
  <c r="E15" i="2" s="1"/>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G4" i="2"/>
  <c r="N43" i="19" l="1"/>
  <c r="T43" i="19" s="1"/>
  <c r="W43" i="19" s="1"/>
  <c r="AA43" i="19" s="1"/>
  <c r="AC43" i="19" s="1"/>
  <c r="V42" i="19"/>
  <c r="W42" i="19"/>
  <c r="AA42" i="19" s="1"/>
  <c r="AC42" i="19" s="1"/>
  <c r="I47" i="19"/>
  <c r="J46" i="19"/>
  <c r="L44" i="19"/>
  <c r="M44" i="19" s="1"/>
  <c r="N44" i="19" s="1"/>
  <c r="T44" i="19" s="1"/>
  <c r="C48" i="19"/>
  <c r="Q47" i="19"/>
  <c r="AB47" i="19" s="1"/>
  <c r="P47" i="19"/>
  <c r="U43" i="19"/>
  <c r="X43" i="19" s="1"/>
  <c r="S42" i="19"/>
  <c r="K45" i="19"/>
  <c r="A45" i="19"/>
  <c r="Y41" i="19"/>
  <c r="H56" i="19"/>
  <c r="Z59" i="19"/>
  <c r="B60" i="19"/>
  <c r="E60" i="19"/>
  <c r="F57" i="19"/>
  <c r="G56" i="19"/>
  <c r="R45" i="18"/>
  <c r="S44" i="18"/>
  <c r="U44" i="18"/>
  <c r="X44" i="18" s="1"/>
  <c r="Y44" i="18" s="1"/>
  <c r="T55" i="18"/>
  <c r="V55" i="18" s="1"/>
  <c r="V54" i="18"/>
  <c r="O55" i="18"/>
  <c r="Z60" i="18"/>
  <c r="B61" i="18"/>
  <c r="K57" i="18"/>
  <c r="A57" i="18"/>
  <c r="I59" i="18"/>
  <c r="J58" i="18"/>
  <c r="H56" i="18"/>
  <c r="Q55" i="18"/>
  <c r="AB55" i="18" s="1"/>
  <c r="E60" i="18"/>
  <c r="L56" i="18"/>
  <c r="M56" i="18" s="1"/>
  <c r="N56" i="18" s="1"/>
  <c r="F57" i="18"/>
  <c r="G57" i="18"/>
  <c r="P56" i="18"/>
  <c r="N44" i="17"/>
  <c r="T44" i="17" s="1"/>
  <c r="V44" i="17" s="1"/>
  <c r="U44" i="17"/>
  <c r="X44" i="17" s="1"/>
  <c r="L43" i="16"/>
  <c r="M43" i="16" s="1"/>
  <c r="N43" i="16" s="1"/>
  <c r="T43" i="16" s="1"/>
  <c r="F46" i="17"/>
  <c r="T43" i="17"/>
  <c r="S43" i="17"/>
  <c r="O42" i="16"/>
  <c r="T41" i="16"/>
  <c r="V42" i="16"/>
  <c r="W42" i="16"/>
  <c r="AA42" i="16" s="1"/>
  <c r="AC42" i="16" s="1"/>
  <c r="I46" i="16"/>
  <c r="J45" i="16"/>
  <c r="I47" i="17"/>
  <c r="J46" i="17"/>
  <c r="Y42" i="17"/>
  <c r="G46" i="16"/>
  <c r="P45" i="16"/>
  <c r="S41" i="16"/>
  <c r="P45" i="17"/>
  <c r="G46" i="17"/>
  <c r="A44" i="16"/>
  <c r="K44" i="16"/>
  <c r="A45" i="17"/>
  <c r="K45" i="17"/>
  <c r="L45" i="17" s="1"/>
  <c r="M45" i="17" s="1"/>
  <c r="O45" i="17" s="1"/>
  <c r="F46" i="16"/>
  <c r="H49" i="17"/>
  <c r="Q48" i="17"/>
  <c r="AB48" i="17" s="1"/>
  <c r="E53" i="17"/>
  <c r="B52" i="17"/>
  <c r="Z51" i="17"/>
  <c r="B52" i="16"/>
  <c r="Z51" i="16"/>
  <c r="E54" i="16"/>
  <c r="H48" i="16"/>
  <c r="Q47" i="16"/>
  <c r="AB47" i="16" s="1"/>
  <c r="H43" i="2"/>
  <c r="S3" i="2"/>
  <c r="E53" i="2"/>
  <c r="B12" i="2"/>
  <c r="V43" i="19" l="1"/>
  <c r="Y42" i="19"/>
  <c r="S43" i="19"/>
  <c r="V44" i="19"/>
  <c r="W44" i="19"/>
  <c r="AA44" i="19" s="1"/>
  <c r="AC44" i="19" s="1"/>
  <c r="C49" i="19"/>
  <c r="P48" i="19"/>
  <c r="Q48" i="19"/>
  <c r="AB48" i="19" s="1"/>
  <c r="Y43" i="19"/>
  <c r="O44" i="19"/>
  <c r="K46" i="19"/>
  <c r="A46" i="19"/>
  <c r="L45" i="19"/>
  <c r="M45" i="19" s="1"/>
  <c r="O45" i="19" s="1"/>
  <c r="J47" i="19"/>
  <c r="I48" i="19"/>
  <c r="G57" i="19"/>
  <c r="B61" i="19"/>
  <c r="Z60" i="19"/>
  <c r="E61" i="19"/>
  <c r="H57" i="19"/>
  <c r="F58" i="19"/>
  <c r="W55" i="18"/>
  <c r="AA55" i="18" s="1"/>
  <c r="AC55" i="18" s="1"/>
  <c r="R46" i="18"/>
  <c r="S45" i="18"/>
  <c r="U45" i="18"/>
  <c r="X45" i="18" s="1"/>
  <c r="Y45" i="18" s="1"/>
  <c r="T56" i="18"/>
  <c r="V56" i="18" s="1"/>
  <c r="G58" i="18"/>
  <c r="P57" i="18"/>
  <c r="H57" i="18"/>
  <c r="Q56" i="18"/>
  <c r="AB56" i="18" s="1"/>
  <c r="B62" i="18"/>
  <c r="Z61" i="18"/>
  <c r="O56" i="18"/>
  <c r="K58" i="18"/>
  <c r="A58" i="18"/>
  <c r="L57" i="18"/>
  <c r="M57" i="18" s="1"/>
  <c r="O57" i="18" s="1"/>
  <c r="F58" i="18"/>
  <c r="E61" i="18"/>
  <c r="I60" i="18"/>
  <c r="J59" i="18"/>
  <c r="S44" i="17"/>
  <c r="W44" i="17"/>
  <c r="AA44" i="17" s="1"/>
  <c r="AC44" i="17" s="1"/>
  <c r="O43" i="16"/>
  <c r="S43" i="16" s="1"/>
  <c r="U45" i="17"/>
  <c r="X45" i="17" s="1"/>
  <c r="P46" i="16"/>
  <c r="G47" i="16"/>
  <c r="L44" i="16"/>
  <c r="M44" i="16" s="1"/>
  <c r="N44" i="16" s="1"/>
  <c r="T44" i="16" s="1"/>
  <c r="A46" i="17"/>
  <c r="K46" i="17"/>
  <c r="L46" i="17" s="1"/>
  <c r="M46" i="17" s="1"/>
  <c r="N46" i="17" s="1"/>
  <c r="G47" i="17"/>
  <c r="P46" i="17"/>
  <c r="F47" i="16"/>
  <c r="J47" i="17"/>
  <c r="I48" i="17"/>
  <c r="S42" i="16"/>
  <c r="U42" i="16"/>
  <c r="X42" i="16" s="1"/>
  <c r="Y42" i="16" s="1"/>
  <c r="F47" i="17"/>
  <c r="N45" i="17"/>
  <c r="T45" i="17" s="1"/>
  <c r="A45" i="16"/>
  <c r="K45" i="16"/>
  <c r="J46" i="16"/>
  <c r="I47" i="16"/>
  <c r="W41" i="16"/>
  <c r="V41" i="16"/>
  <c r="W43" i="17"/>
  <c r="V43" i="17"/>
  <c r="W43" i="16"/>
  <c r="AA43" i="16" s="1"/>
  <c r="AC43" i="16" s="1"/>
  <c r="V43" i="16"/>
  <c r="B53" i="17"/>
  <c r="Z52" i="17"/>
  <c r="H50" i="17"/>
  <c r="Q49" i="17"/>
  <c r="AB49" i="17" s="1"/>
  <c r="E54" i="17"/>
  <c r="B53" i="16"/>
  <c r="Z52" i="16"/>
  <c r="H49" i="16"/>
  <c r="Q48" i="16"/>
  <c r="AB48" i="16" s="1"/>
  <c r="E55" i="16"/>
  <c r="V3" i="2"/>
  <c r="W3" i="2" s="1"/>
  <c r="X3" i="2"/>
  <c r="H44" i="2"/>
  <c r="Z11" i="2"/>
  <c r="E54" i="2"/>
  <c r="B13" i="2"/>
  <c r="Z12" i="2"/>
  <c r="N45" i="19" l="1"/>
  <c r="T45" i="19" s="1"/>
  <c r="V45" i="19" s="1"/>
  <c r="U44" i="19"/>
  <c r="X44" i="19" s="1"/>
  <c r="Y44" i="19" s="1"/>
  <c r="S44" i="19"/>
  <c r="C50" i="19"/>
  <c r="P49" i="19"/>
  <c r="Q49" i="19"/>
  <c r="AB49" i="19" s="1"/>
  <c r="U45" i="19"/>
  <c r="X45" i="19" s="1"/>
  <c r="K47" i="19"/>
  <c r="A47" i="19"/>
  <c r="L46" i="19"/>
  <c r="M46" i="19" s="1"/>
  <c r="O46" i="19" s="1"/>
  <c r="U46" i="19" s="1"/>
  <c r="X46" i="19" s="1"/>
  <c r="J48" i="19"/>
  <c r="I49" i="19"/>
  <c r="F59" i="19"/>
  <c r="E62" i="19"/>
  <c r="H58" i="19"/>
  <c r="B62" i="19"/>
  <c r="Z61" i="19"/>
  <c r="G58" i="19"/>
  <c r="Y44" i="17"/>
  <c r="W56" i="18"/>
  <c r="AA56" i="18" s="1"/>
  <c r="AC56" i="18" s="1"/>
  <c r="R47" i="18"/>
  <c r="U46" i="18"/>
  <c r="X46" i="18" s="1"/>
  <c r="Y46" i="18" s="1"/>
  <c r="S46" i="18"/>
  <c r="E62" i="18"/>
  <c r="F59" i="18"/>
  <c r="L58" i="18"/>
  <c r="M58" i="18" s="1"/>
  <c r="O58" i="18" s="1"/>
  <c r="Z62" i="18"/>
  <c r="B63" i="18"/>
  <c r="G59" i="18"/>
  <c r="P58" i="18"/>
  <c r="K59" i="18"/>
  <c r="A59" i="18"/>
  <c r="N57" i="18"/>
  <c r="T57" i="18" s="1"/>
  <c r="I61" i="18"/>
  <c r="J60" i="18"/>
  <c r="H58" i="18"/>
  <c r="Q57" i="18"/>
  <c r="AB57" i="18" s="1"/>
  <c r="U43" i="16"/>
  <c r="X43" i="16" s="1"/>
  <c r="O46" i="17"/>
  <c r="S46" i="17" s="1"/>
  <c r="T46" i="17"/>
  <c r="W46" i="17" s="1"/>
  <c r="AA46" i="17" s="1"/>
  <c r="AC46" i="17" s="1"/>
  <c r="Y43" i="17"/>
  <c r="AA43" i="17"/>
  <c r="AC43" i="17" s="1"/>
  <c r="K46" i="16"/>
  <c r="A46" i="16"/>
  <c r="J48" i="17"/>
  <c r="I49" i="17"/>
  <c r="O44" i="16"/>
  <c r="P47" i="16"/>
  <c r="G48" i="16"/>
  <c r="L45" i="16"/>
  <c r="M45" i="16" s="1"/>
  <c r="N45" i="16" s="1"/>
  <c r="T45" i="16" s="1"/>
  <c r="F48" i="17"/>
  <c r="K47" i="17"/>
  <c r="L47" i="17" s="1"/>
  <c r="M47" i="17" s="1"/>
  <c r="O47" i="17" s="1"/>
  <c r="A47" i="17"/>
  <c r="P47" i="17"/>
  <c r="G48" i="17"/>
  <c r="AA41" i="16"/>
  <c r="AC41" i="16" s="1"/>
  <c r="Y41" i="16"/>
  <c r="S45" i="17"/>
  <c r="V44" i="16"/>
  <c r="W44" i="16"/>
  <c r="AA44" i="16" s="1"/>
  <c r="AC44" i="16" s="1"/>
  <c r="J47" i="16"/>
  <c r="I48" i="16"/>
  <c r="W45" i="17"/>
  <c r="V45" i="17"/>
  <c r="F48" i="16"/>
  <c r="Y43" i="16"/>
  <c r="E55" i="17"/>
  <c r="Z53" i="17"/>
  <c r="B54" i="17"/>
  <c r="H51" i="17"/>
  <c r="Q50" i="17"/>
  <c r="AB50" i="17" s="1"/>
  <c r="E56" i="16"/>
  <c r="H50" i="16"/>
  <c r="Q49" i="16"/>
  <c r="AB49" i="16" s="1"/>
  <c r="Z53" i="16"/>
  <c r="B54" i="16"/>
  <c r="AB5" i="2"/>
  <c r="R10" i="2" s="1"/>
  <c r="G11" i="1" s="1"/>
  <c r="C39" i="1" s="1"/>
  <c r="F10" i="2"/>
  <c r="Y3" i="2"/>
  <c r="H45" i="2"/>
  <c r="E55" i="2"/>
  <c r="B14" i="2"/>
  <c r="Z13" i="2"/>
  <c r="W45" i="19" l="1"/>
  <c r="AA45" i="19" s="1"/>
  <c r="AC45" i="19" s="1"/>
  <c r="S45" i="19"/>
  <c r="N46" i="19"/>
  <c r="S46" i="19" s="1"/>
  <c r="K48" i="19"/>
  <c r="A48" i="19"/>
  <c r="L47" i="19"/>
  <c r="M47" i="19" s="1"/>
  <c r="N47" i="19" s="1"/>
  <c r="T47" i="19" s="1"/>
  <c r="J49" i="19"/>
  <c r="I50" i="19"/>
  <c r="C51" i="19"/>
  <c r="P50" i="19"/>
  <c r="Q50" i="19"/>
  <c r="AB50" i="19" s="1"/>
  <c r="Z62" i="19"/>
  <c r="B63" i="19"/>
  <c r="F60" i="19"/>
  <c r="G59" i="19"/>
  <c r="H59" i="19"/>
  <c r="E63" i="19"/>
  <c r="R48" i="18"/>
  <c r="U47" i="18"/>
  <c r="X47" i="18" s="1"/>
  <c r="Y47" i="18" s="1"/>
  <c r="S47" i="18"/>
  <c r="W57" i="18"/>
  <c r="AA57" i="18" s="1"/>
  <c r="AC57" i="18" s="1"/>
  <c r="V57" i="18"/>
  <c r="G60" i="18"/>
  <c r="P59" i="18"/>
  <c r="B64" i="18"/>
  <c r="Z63" i="18"/>
  <c r="N58" i="18"/>
  <c r="T58" i="18" s="1"/>
  <c r="E63" i="18"/>
  <c r="A60" i="18"/>
  <c r="K60" i="18"/>
  <c r="H59" i="18"/>
  <c r="Q58" i="18"/>
  <c r="AB58" i="18" s="1"/>
  <c r="I62" i="18"/>
  <c r="J61" i="18"/>
  <c r="F60" i="18"/>
  <c r="L59" i="18"/>
  <c r="M59" i="18" s="1"/>
  <c r="N59" i="18" s="1"/>
  <c r="U46" i="17"/>
  <c r="X46" i="17" s="1"/>
  <c r="Y46" i="17" s="1"/>
  <c r="V46" i="17"/>
  <c r="N47" i="17"/>
  <c r="T47" i="17" s="1"/>
  <c r="V45" i="16"/>
  <c r="W45" i="16"/>
  <c r="AA45" i="16" s="1"/>
  <c r="AC45" i="16" s="1"/>
  <c r="F49" i="17"/>
  <c r="P48" i="16"/>
  <c r="G49" i="16"/>
  <c r="K48" i="17"/>
  <c r="L48" i="17" s="1"/>
  <c r="M48" i="17" s="1"/>
  <c r="A48" i="17"/>
  <c r="L46" i="16"/>
  <c r="M46" i="16" s="1"/>
  <c r="O46" i="16" s="1"/>
  <c r="A47" i="16"/>
  <c r="K47" i="16"/>
  <c r="G49" i="17"/>
  <c r="P48" i="17"/>
  <c r="I50" i="17"/>
  <c r="J49" i="17"/>
  <c r="AA45" i="17"/>
  <c r="AC45" i="17" s="1"/>
  <c r="Y45" i="17"/>
  <c r="O45" i="16"/>
  <c r="F49" i="16"/>
  <c r="I49" i="16"/>
  <c r="J48" i="16"/>
  <c r="U47" i="17"/>
  <c r="X47" i="17" s="1"/>
  <c r="S44" i="16"/>
  <c r="U44" i="16"/>
  <c r="X44" i="16" s="1"/>
  <c r="Y44" i="16" s="1"/>
  <c r="H52" i="17"/>
  <c r="Q51" i="17"/>
  <c r="AB51" i="17" s="1"/>
  <c r="Z54" i="17"/>
  <c r="B55" i="17"/>
  <c r="E56" i="17"/>
  <c r="H51" i="16"/>
  <c r="Q50" i="16"/>
  <c r="AB50" i="16" s="1"/>
  <c r="E57" i="16"/>
  <c r="B55" i="16"/>
  <c r="Z54" i="16"/>
  <c r="R11" i="2"/>
  <c r="R12" i="2" s="1"/>
  <c r="R13" i="2" s="1"/>
  <c r="R14" i="2" s="1"/>
  <c r="R15" i="2" s="1"/>
  <c r="R16" i="2" s="1"/>
  <c r="F11" i="2"/>
  <c r="G10" i="2"/>
  <c r="Z3" i="2"/>
  <c r="H46" i="2"/>
  <c r="E56" i="2"/>
  <c r="Z14" i="2"/>
  <c r="B15" i="2"/>
  <c r="Y45" i="19" l="1"/>
  <c r="T46" i="19"/>
  <c r="V46" i="19" s="1"/>
  <c r="O47" i="19"/>
  <c r="U47" i="19" s="1"/>
  <c r="X47" i="19" s="1"/>
  <c r="V47" i="19"/>
  <c r="W47" i="19"/>
  <c r="AA47" i="19" s="1"/>
  <c r="AC47" i="19" s="1"/>
  <c r="W46" i="19"/>
  <c r="I51" i="19"/>
  <c r="J50" i="19"/>
  <c r="L48" i="19"/>
  <c r="M48" i="19" s="1"/>
  <c r="O48" i="19" s="1"/>
  <c r="C52" i="19"/>
  <c r="Q51" i="19"/>
  <c r="AB51" i="19" s="1"/>
  <c r="P51" i="19"/>
  <c r="K49" i="19"/>
  <c r="A49" i="19"/>
  <c r="E64" i="19"/>
  <c r="G60" i="19"/>
  <c r="H60" i="19"/>
  <c r="F61" i="19"/>
  <c r="Z63" i="19"/>
  <c r="B64" i="19"/>
  <c r="R49" i="18"/>
  <c r="U48" i="18"/>
  <c r="X48" i="18" s="1"/>
  <c r="Y48" i="18" s="1"/>
  <c r="S48" i="18"/>
  <c r="T59" i="18"/>
  <c r="V59" i="18" s="1"/>
  <c r="K61" i="18"/>
  <c r="A61" i="18"/>
  <c r="O59" i="18"/>
  <c r="I63" i="18"/>
  <c r="J62" i="18"/>
  <c r="E64" i="18"/>
  <c r="B65" i="18"/>
  <c r="Z64" i="18"/>
  <c r="L60" i="18"/>
  <c r="M60" i="18" s="1"/>
  <c r="N60" i="18" s="1"/>
  <c r="F61" i="18"/>
  <c r="W58" i="18"/>
  <c r="AA58" i="18" s="1"/>
  <c r="AC58" i="18" s="1"/>
  <c r="V58" i="18"/>
  <c r="G61" i="18"/>
  <c r="P60" i="18"/>
  <c r="H60" i="18"/>
  <c r="Q59" i="18"/>
  <c r="AB59" i="18" s="1"/>
  <c r="S47" i="17"/>
  <c r="W47" i="17"/>
  <c r="AA47" i="17" s="1"/>
  <c r="AC47" i="17" s="1"/>
  <c r="V47" i="17"/>
  <c r="R17" i="2"/>
  <c r="R18" i="2" s="1"/>
  <c r="R19" i="2" s="1"/>
  <c r="R20" i="2" s="1"/>
  <c r="R21" i="2" s="1"/>
  <c r="R22" i="2" s="1"/>
  <c r="R23" i="2" s="1"/>
  <c r="R24" i="2" s="1"/>
  <c r="R25" i="2" s="1"/>
  <c r="R26" i="2" s="1"/>
  <c r="R27" i="2" s="1"/>
  <c r="R28" i="2" s="1"/>
  <c r="R29" i="2" s="1"/>
  <c r="R30" i="2" s="1"/>
  <c r="R31" i="2" s="1"/>
  <c r="R32" i="2" s="1"/>
  <c r="R33" i="2" s="1"/>
  <c r="R34" i="2" s="1"/>
  <c r="R35" i="2" s="1"/>
  <c r="R36" i="2" s="1"/>
  <c r="R37" i="2" s="1"/>
  <c r="R38" i="2" s="1"/>
  <c r="R39" i="2" s="1"/>
  <c r="R40" i="2" s="1"/>
  <c r="R41" i="2" s="1"/>
  <c r="R42" i="2" s="1"/>
  <c r="R43" i="2" s="1"/>
  <c r="R44" i="2" s="1"/>
  <c r="R45" i="2" s="1"/>
  <c r="R46" i="2" s="1"/>
  <c r="R47" i="2" s="1"/>
  <c r="R48" i="2" s="1"/>
  <c r="R49" i="2" s="1"/>
  <c r="R50" i="2" s="1"/>
  <c r="R51" i="2" s="1"/>
  <c r="R52" i="2" s="1"/>
  <c r="R53" i="2" s="1"/>
  <c r="R54" i="2" s="1"/>
  <c r="R55" i="2" s="1"/>
  <c r="R56" i="2" s="1"/>
  <c r="R57" i="2" s="1"/>
  <c r="R58" i="2" s="1"/>
  <c r="R59" i="2" s="1"/>
  <c r="R60" i="2" s="1"/>
  <c r="R61" i="2" s="1"/>
  <c r="R62" i="2" s="1"/>
  <c r="R63" i="2" s="1"/>
  <c r="R64" i="2" s="1"/>
  <c r="R65" i="2" s="1"/>
  <c r="R66" i="2" s="1"/>
  <c r="R67" i="2" s="1"/>
  <c r="R68" i="2" s="1"/>
  <c r="R69" i="2" s="1"/>
  <c r="R70" i="2" s="1"/>
  <c r="R71" i="2" s="1"/>
  <c r="R72" i="2" s="1"/>
  <c r="R73" i="2" s="1"/>
  <c r="R74" i="2" s="1"/>
  <c r="R75" i="2" s="1"/>
  <c r="R76" i="2" s="1"/>
  <c r="R77" i="2" s="1"/>
  <c r="R78" i="2" s="1"/>
  <c r="R79" i="2" s="1"/>
  <c r="R80" i="2" s="1"/>
  <c r="R81" i="2" s="1"/>
  <c r="R82" i="2" s="1"/>
  <c r="R83" i="2" s="1"/>
  <c r="R84" i="2" s="1"/>
  <c r="R85" i="2" s="1"/>
  <c r="R86" i="2" s="1"/>
  <c r="R87" i="2" s="1"/>
  <c r="R88" i="2" s="1"/>
  <c r="R89" i="2" s="1"/>
  <c r="R90" i="2" s="1"/>
  <c r="R91" i="2" s="1"/>
  <c r="R92" i="2" s="1"/>
  <c r="R93" i="2" s="1"/>
  <c r="R94" i="2" s="1"/>
  <c r="R95" i="2" s="1"/>
  <c r="R96" i="2" s="1"/>
  <c r="R97" i="2" s="1"/>
  <c r="R98" i="2" s="1"/>
  <c r="R99" i="2" s="1"/>
  <c r="R100" i="2" s="1"/>
  <c r="R101" i="2" s="1"/>
  <c r="R102" i="2" s="1"/>
  <c r="R103" i="2" s="1"/>
  <c r="R104" i="2" s="1"/>
  <c r="R105" i="2" s="1"/>
  <c r="R106" i="2" s="1"/>
  <c r="R107" i="2" s="1"/>
  <c r="R108" i="2" s="1"/>
  <c r="R109" i="2" s="1"/>
  <c r="R110" i="2" s="1"/>
  <c r="R111" i="2" s="1"/>
  <c r="R112" i="2" s="1"/>
  <c r="R113" i="2" s="1"/>
  <c r="R114" i="2" s="1"/>
  <c r="R115" i="2" s="1"/>
  <c r="R116" i="2" s="1"/>
  <c r="R117" i="2" s="1"/>
  <c r="R118" i="2" s="1"/>
  <c r="R119" i="2" s="1"/>
  <c r="R120" i="2" s="1"/>
  <c r="R121" i="2" s="1"/>
  <c r="R122" i="2" s="1"/>
  <c r="R123" i="2" s="1"/>
  <c r="R124" i="2" s="1"/>
  <c r="R125" i="2" s="1"/>
  <c r="R126" i="2" s="1"/>
  <c r="R127" i="2" s="1"/>
  <c r="R128" i="2" s="1"/>
  <c r="R129" i="2" s="1"/>
  <c r="R130" i="2" s="1"/>
  <c r="R131" i="2" s="1"/>
  <c r="R132" i="2" s="1"/>
  <c r="R133" i="2" s="1"/>
  <c r="R134" i="2" s="1"/>
  <c r="R135" i="2" s="1"/>
  <c r="R136" i="2" s="1"/>
  <c r="R137" i="2" s="1"/>
  <c r="R138" i="2" s="1"/>
  <c r="R139" i="2" s="1"/>
  <c r="R140" i="2" s="1"/>
  <c r="R141" i="2" s="1"/>
  <c r="R142" i="2" s="1"/>
  <c r="R143" i="2" s="1"/>
  <c r="R144" i="2" s="1"/>
  <c r="R145" i="2" s="1"/>
  <c r="R146" i="2" s="1"/>
  <c r="R147" i="2" s="1"/>
  <c r="R148" i="2" s="1"/>
  <c r="R149" i="2" s="1"/>
  <c r="R150" i="2" s="1"/>
  <c r="R151" i="2" s="1"/>
  <c r="R152" i="2" s="1"/>
  <c r="R153" i="2" s="1"/>
  <c r="R154" i="2" s="1"/>
  <c r="R155" i="2" s="1"/>
  <c r="R156" i="2" s="1"/>
  <c r="R157" i="2" s="1"/>
  <c r="R158" i="2" s="1"/>
  <c r="R159" i="2" s="1"/>
  <c r="R160" i="2" s="1"/>
  <c r="R161" i="2" s="1"/>
  <c r="R162" i="2" s="1"/>
  <c r="R163" i="2" s="1"/>
  <c r="R164" i="2" s="1"/>
  <c r="R165" i="2" s="1"/>
  <c r="R166" i="2" s="1"/>
  <c r="R167" i="2" s="1"/>
  <c r="R168" i="2" s="1"/>
  <c r="R169" i="2" s="1"/>
  <c r="R170" i="2" s="1"/>
  <c r="R171" i="2" s="1"/>
  <c r="R172" i="2" s="1"/>
  <c r="R173" i="2" s="1"/>
  <c r="R174" i="2" s="1"/>
  <c r="R175" i="2" s="1"/>
  <c r="R176" i="2" s="1"/>
  <c r="R177" i="2" s="1"/>
  <c r="R178" i="2" s="1"/>
  <c r="R179" i="2" s="1"/>
  <c r="R180" i="2" s="1"/>
  <c r="R181" i="2" s="1"/>
  <c r="R182" i="2" s="1"/>
  <c r="R183" i="2" s="1"/>
  <c r="R184" i="2" s="1"/>
  <c r="R185" i="2" s="1"/>
  <c r="R186" i="2" s="1"/>
  <c r="R187" i="2" s="1"/>
  <c r="R188" i="2" s="1"/>
  <c r="R189" i="2" s="1"/>
  <c r="R190" i="2" s="1"/>
  <c r="R191" i="2" s="1"/>
  <c r="R192" i="2" s="1"/>
  <c r="R193" i="2" s="1"/>
  <c r="R194" i="2" s="1"/>
  <c r="R195" i="2" s="1"/>
  <c r="R196" i="2" s="1"/>
  <c r="R197" i="2" s="1"/>
  <c r="R198" i="2" s="1"/>
  <c r="R199" i="2" s="1"/>
  <c r="R200" i="2" s="1"/>
  <c r="R201" i="2" s="1"/>
  <c r="R202" i="2" s="1"/>
  <c r="R203" i="2" s="1"/>
  <c r="R204" i="2" s="1"/>
  <c r="R205" i="2" s="1"/>
  <c r="R206" i="2" s="1"/>
  <c r="R207" i="2" s="1"/>
  <c r="R208" i="2" s="1"/>
  <c r="R209" i="2" s="1"/>
  <c r="R210" i="2" s="1"/>
  <c r="R211" i="2" s="1"/>
  <c r="R212" i="2" s="1"/>
  <c r="R213" i="2" s="1"/>
  <c r="R214" i="2" s="1"/>
  <c r="R215" i="2" s="1"/>
  <c r="R216" i="2" s="1"/>
  <c r="R217" i="2" s="1"/>
  <c r="R218" i="2" s="1"/>
  <c r="R219" i="2" s="1"/>
  <c r="R220" i="2" s="1"/>
  <c r="R221" i="2" s="1"/>
  <c r="R222" i="2" s="1"/>
  <c r="R223" i="2" s="1"/>
  <c r="R224" i="2" s="1"/>
  <c r="R225" i="2" s="1"/>
  <c r="R226" i="2" s="1"/>
  <c r="R227" i="2" s="1"/>
  <c r="R228" i="2" s="1"/>
  <c r="R229" i="2" s="1"/>
  <c r="R230" i="2" s="1"/>
  <c r="R231" i="2" s="1"/>
  <c r="R232" i="2" s="1"/>
  <c r="R233" i="2" s="1"/>
  <c r="R234" i="2" s="1"/>
  <c r="R235" i="2" s="1"/>
  <c r="R236" i="2" s="1"/>
  <c r="R237" i="2" s="1"/>
  <c r="R238" i="2" s="1"/>
  <c r="R239" i="2" s="1"/>
  <c r="R240" i="2" s="1"/>
  <c r="R241" i="2" s="1"/>
  <c r="R242" i="2" s="1"/>
  <c r="R243" i="2" s="1"/>
  <c r="R244" i="2" s="1"/>
  <c r="R245" i="2" s="1"/>
  <c r="R246" i="2" s="1"/>
  <c r="R247" i="2" s="1"/>
  <c r="R248" i="2" s="1"/>
  <c r="R249" i="2" s="1"/>
  <c r="K48" i="16"/>
  <c r="A48" i="16"/>
  <c r="U46" i="16"/>
  <c r="X46" i="16" s="1"/>
  <c r="N48" i="17"/>
  <c r="T48" i="17" s="1"/>
  <c r="U45" i="16"/>
  <c r="X45" i="16" s="1"/>
  <c r="Y45" i="16" s="1"/>
  <c r="S45" i="16"/>
  <c r="I51" i="17"/>
  <c r="J50" i="17"/>
  <c r="G50" i="17"/>
  <c r="P49" i="17"/>
  <c r="F50" i="16"/>
  <c r="A49" i="17"/>
  <c r="K49" i="17"/>
  <c r="N46" i="16"/>
  <c r="T46" i="16" s="1"/>
  <c r="G50" i="16"/>
  <c r="P49" i="16"/>
  <c r="F50" i="17"/>
  <c r="I50" i="16"/>
  <c r="J49" i="16"/>
  <c r="L47" i="16"/>
  <c r="M47" i="16" s="1"/>
  <c r="O47" i="16" s="1"/>
  <c r="O48" i="17"/>
  <c r="E57" i="17"/>
  <c r="H53" i="17"/>
  <c r="Q52" i="17"/>
  <c r="AB52" i="17" s="1"/>
  <c r="B56" i="17"/>
  <c r="Z55" i="17"/>
  <c r="E58" i="16"/>
  <c r="B56" i="16"/>
  <c r="Z55" i="16"/>
  <c r="H52" i="16"/>
  <c r="Q51" i="16"/>
  <c r="AB51" i="16" s="1"/>
  <c r="F12" i="2"/>
  <c r="G11" i="2"/>
  <c r="H47" i="2"/>
  <c r="E57" i="2"/>
  <c r="B16" i="2"/>
  <c r="Z15" i="2"/>
  <c r="N48" i="19" l="1"/>
  <c r="T48" i="19" s="1"/>
  <c r="W48" i="19" s="1"/>
  <c r="AA48" i="19" s="1"/>
  <c r="AC48" i="19" s="1"/>
  <c r="S47" i="19"/>
  <c r="L49" i="19"/>
  <c r="M49" i="19" s="1"/>
  <c r="O49" i="19" s="1"/>
  <c r="A50" i="19"/>
  <c r="K50" i="19"/>
  <c r="C53" i="19"/>
  <c r="Q52" i="19"/>
  <c r="AB52" i="19" s="1"/>
  <c r="P52" i="19"/>
  <c r="I52" i="19"/>
  <c r="J51" i="19"/>
  <c r="AA46" i="19"/>
  <c r="AC46" i="19" s="1"/>
  <c r="Y46" i="19"/>
  <c r="U48" i="19"/>
  <c r="X48" i="19" s="1"/>
  <c r="Y47" i="19"/>
  <c r="G61" i="19"/>
  <c r="E65" i="19"/>
  <c r="F62" i="19"/>
  <c r="B65" i="19"/>
  <c r="Z64" i="19"/>
  <c r="H61" i="19"/>
  <c r="R50" i="18"/>
  <c r="U49" i="18"/>
  <c r="X49" i="18" s="1"/>
  <c r="Y49" i="18" s="1"/>
  <c r="S49" i="18"/>
  <c r="W59" i="18"/>
  <c r="AA59" i="18" s="1"/>
  <c r="AC59" i="18" s="1"/>
  <c r="T60" i="18"/>
  <c r="V60" i="18" s="1"/>
  <c r="O60" i="18"/>
  <c r="G62" i="18"/>
  <c r="P61" i="18"/>
  <c r="F62" i="18"/>
  <c r="L61" i="18"/>
  <c r="M61" i="18" s="1"/>
  <c r="O61" i="18" s="1"/>
  <c r="B66" i="18"/>
  <c r="Z65" i="18"/>
  <c r="K62" i="18"/>
  <c r="A62" i="18"/>
  <c r="H61" i="18"/>
  <c r="Q60" i="18"/>
  <c r="AB60" i="18" s="1"/>
  <c r="J63" i="18"/>
  <c r="I64" i="18"/>
  <c r="E65" i="18"/>
  <c r="Y47" i="17"/>
  <c r="U47" i="16"/>
  <c r="X47" i="16" s="1"/>
  <c r="F51" i="17"/>
  <c r="A49" i="16"/>
  <c r="K49" i="16"/>
  <c r="S46" i="16"/>
  <c r="U48" i="17"/>
  <c r="X48" i="17" s="1"/>
  <c r="S48" i="17"/>
  <c r="I51" i="16"/>
  <c r="J50" i="16"/>
  <c r="G51" i="16"/>
  <c r="P50" i="16"/>
  <c r="G51" i="17"/>
  <c r="P50" i="17"/>
  <c r="J51" i="17"/>
  <c r="I52" i="17"/>
  <c r="N47" i="16"/>
  <c r="T47" i="16" s="1"/>
  <c r="L49" i="17"/>
  <c r="M49" i="17" s="1"/>
  <c r="O49" i="17" s="1"/>
  <c r="W46" i="16"/>
  <c r="AA46" i="16" s="1"/>
  <c r="AC46" i="16" s="1"/>
  <c r="V46" i="16"/>
  <c r="F51" i="16"/>
  <c r="A50" i="17"/>
  <c r="K50" i="17"/>
  <c r="L50" i="17" s="1"/>
  <c r="M50" i="17" s="1"/>
  <c r="N50" i="17" s="1"/>
  <c r="V48" i="17"/>
  <c r="W48" i="17"/>
  <c r="AA48" i="17" s="1"/>
  <c r="AC48" i="17" s="1"/>
  <c r="L48" i="16"/>
  <c r="M48" i="16" s="1"/>
  <c r="O48" i="16" s="1"/>
  <c r="B57" i="17"/>
  <c r="Z56" i="17"/>
  <c r="H54" i="17"/>
  <c r="Q53" i="17"/>
  <c r="AB53" i="17" s="1"/>
  <c r="E58" i="17"/>
  <c r="E59" i="16"/>
  <c r="H53" i="16"/>
  <c r="Q52" i="16"/>
  <c r="AB52" i="16" s="1"/>
  <c r="B57" i="16"/>
  <c r="Z56" i="16"/>
  <c r="G12" i="2"/>
  <c r="F13" i="2"/>
  <c r="H48" i="2"/>
  <c r="E58" i="2"/>
  <c r="B17" i="2"/>
  <c r="Z16" i="2"/>
  <c r="V48" i="19" l="1"/>
  <c r="S48" i="19"/>
  <c r="Y48" i="19"/>
  <c r="J52" i="19"/>
  <c r="I53" i="19"/>
  <c r="L50" i="19"/>
  <c r="M50" i="19" s="1"/>
  <c r="O50" i="19" s="1"/>
  <c r="N49" i="19"/>
  <c r="T49" i="19" s="1"/>
  <c r="K51" i="19"/>
  <c r="A51" i="19"/>
  <c r="C54" i="19"/>
  <c r="P53" i="19"/>
  <c r="Q53" i="19"/>
  <c r="AB53" i="19" s="1"/>
  <c r="U49" i="19"/>
  <c r="X49" i="19" s="1"/>
  <c r="H62" i="19"/>
  <c r="F63" i="19"/>
  <c r="G62" i="19"/>
  <c r="E66" i="19"/>
  <c r="B66" i="19"/>
  <c r="Z65" i="19"/>
  <c r="R51" i="18"/>
  <c r="U50" i="18"/>
  <c r="X50" i="18" s="1"/>
  <c r="Y50" i="18" s="1"/>
  <c r="S50" i="18"/>
  <c r="W60" i="18"/>
  <c r="AA60" i="18" s="1"/>
  <c r="AC60" i="18" s="1"/>
  <c r="H62" i="18"/>
  <c r="Q61" i="18"/>
  <c r="AB61" i="18" s="1"/>
  <c r="Z66" i="18"/>
  <c r="B67" i="18"/>
  <c r="L62" i="18"/>
  <c r="M62" i="18" s="1"/>
  <c r="O62" i="18" s="1"/>
  <c r="F63" i="18"/>
  <c r="I65" i="18"/>
  <c r="J64" i="18"/>
  <c r="N61" i="18"/>
  <c r="T61" i="18" s="1"/>
  <c r="G63" i="18"/>
  <c r="P62" i="18"/>
  <c r="A63" i="18"/>
  <c r="K63" i="18"/>
  <c r="E66" i="18"/>
  <c r="T50" i="17"/>
  <c r="V50" i="17" s="1"/>
  <c r="S47" i="16"/>
  <c r="U48" i="16"/>
  <c r="X48" i="16" s="1"/>
  <c r="O50" i="17"/>
  <c r="A50" i="16"/>
  <c r="K50" i="16"/>
  <c r="Y46" i="16"/>
  <c r="A51" i="17"/>
  <c r="K51" i="17"/>
  <c r="L51" i="17" s="1"/>
  <c r="M51" i="17" s="1"/>
  <c r="N51" i="17" s="1"/>
  <c r="I53" i="17"/>
  <c r="J52" i="17"/>
  <c r="P51" i="17"/>
  <c r="G52" i="17"/>
  <c r="J51" i="16"/>
  <c r="I52" i="16"/>
  <c r="F52" i="17"/>
  <c r="U49" i="17"/>
  <c r="X49" i="17" s="1"/>
  <c r="L49" i="16"/>
  <c r="M49" i="16" s="1"/>
  <c r="N49" i="16" s="1"/>
  <c r="T49" i="16" s="1"/>
  <c r="N48" i="16"/>
  <c r="T48" i="16" s="1"/>
  <c r="F52" i="16"/>
  <c r="W47" i="16"/>
  <c r="AA47" i="16" s="1"/>
  <c r="AC47" i="16" s="1"/>
  <c r="V47" i="16"/>
  <c r="N49" i="17"/>
  <c r="T49" i="17" s="1"/>
  <c r="G52" i="16"/>
  <c r="P51" i="16"/>
  <c r="Y48" i="17"/>
  <c r="E59" i="17"/>
  <c r="Z57" i="17"/>
  <c r="B58" i="17"/>
  <c r="H55" i="17"/>
  <c r="Q54" i="17"/>
  <c r="AB54" i="17" s="1"/>
  <c r="H54" i="16"/>
  <c r="Q53" i="16"/>
  <c r="AB53" i="16" s="1"/>
  <c r="Z57" i="16"/>
  <c r="B58" i="16"/>
  <c r="E60" i="16"/>
  <c r="G13" i="2"/>
  <c r="F14" i="2"/>
  <c r="H49" i="2"/>
  <c r="E59" i="2"/>
  <c r="Z17" i="2"/>
  <c r="B18" i="2"/>
  <c r="S49" i="19" l="1"/>
  <c r="N50" i="19"/>
  <c r="T50" i="19" s="1"/>
  <c r="V50" i="19" s="1"/>
  <c r="C55" i="19"/>
  <c r="Q54" i="19"/>
  <c r="AB54" i="19" s="1"/>
  <c r="P54" i="19"/>
  <c r="U50" i="19"/>
  <c r="X50" i="19" s="1"/>
  <c r="L51" i="19"/>
  <c r="M51" i="19" s="1"/>
  <c r="O51" i="19" s="1"/>
  <c r="I54" i="19"/>
  <c r="J53" i="19"/>
  <c r="W49" i="19"/>
  <c r="AA49" i="19" s="1"/>
  <c r="AC49" i="19" s="1"/>
  <c r="V49" i="19"/>
  <c r="A52" i="19"/>
  <c r="K52" i="19"/>
  <c r="Z66" i="19"/>
  <c r="B67" i="19"/>
  <c r="E67" i="19"/>
  <c r="F64" i="19"/>
  <c r="H63" i="19"/>
  <c r="G63" i="19"/>
  <c r="R52" i="18"/>
  <c r="S51" i="18"/>
  <c r="U51" i="18"/>
  <c r="X51" i="18" s="1"/>
  <c r="Y51" i="18" s="1"/>
  <c r="W61" i="18"/>
  <c r="AA61" i="18" s="1"/>
  <c r="AC61" i="18" s="1"/>
  <c r="V61" i="18"/>
  <c r="N62" i="18"/>
  <c r="T62" i="18" s="1"/>
  <c r="H63" i="18"/>
  <c r="Q62" i="18"/>
  <c r="AB62" i="18" s="1"/>
  <c r="A64" i="18"/>
  <c r="K64" i="18"/>
  <c r="L63" i="18"/>
  <c r="M63" i="18" s="1"/>
  <c r="N63" i="18" s="1"/>
  <c r="F64" i="18"/>
  <c r="B68" i="18"/>
  <c r="Z67" i="18"/>
  <c r="E67" i="18"/>
  <c r="G64" i="18"/>
  <c r="P63" i="18"/>
  <c r="I66" i="18"/>
  <c r="J65" i="18"/>
  <c r="O51" i="17"/>
  <c r="U51" i="17" s="1"/>
  <c r="X51" i="17" s="1"/>
  <c r="W50" i="17"/>
  <c r="AA50" i="17" s="1"/>
  <c r="AC50" i="17" s="1"/>
  <c r="T51" i="17"/>
  <c r="W51" i="17" s="1"/>
  <c r="AA51" i="17" s="1"/>
  <c r="AC51" i="17" s="1"/>
  <c r="O49" i="16"/>
  <c r="S49" i="16" s="1"/>
  <c r="S48" i="16"/>
  <c r="K51" i="16"/>
  <c r="A51" i="16"/>
  <c r="W48" i="16"/>
  <c r="AA48" i="16" s="1"/>
  <c r="AC48" i="16" s="1"/>
  <c r="V48" i="16"/>
  <c r="J52" i="16"/>
  <c r="I53" i="16"/>
  <c r="A52" i="17"/>
  <c r="K52" i="17"/>
  <c r="L52" i="17" s="1"/>
  <c r="M52" i="17" s="1"/>
  <c r="N52" i="17" s="1"/>
  <c r="I54" i="17"/>
  <c r="J53" i="17"/>
  <c r="L50" i="16"/>
  <c r="M50" i="16" s="1"/>
  <c r="O50" i="16" s="1"/>
  <c r="P52" i="16"/>
  <c r="G53" i="16"/>
  <c r="W49" i="16"/>
  <c r="AA49" i="16" s="1"/>
  <c r="AC49" i="16" s="1"/>
  <c r="V49" i="16"/>
  <c r="S51" i="17"/>
  <c r="G53" i="17"/>
  <c r="P52" i="17"/>
  <c r="Y47" i="16"/>
  <c r="W49" i="17"/>
  <c r="AA49" i="17" s="1"/>
  <c r="AC49" i="17" s="1"/>
  <c r="V49" i="17"/>
  <c r="F53" i="16"/>
  <c r="S49" i="17"/>
  <c r="F53" i="17"/>
  <c r="S50" i="17"/>
  <c r="U50" i="17"/>
  <c r="X50" i="17" s="1"/>
  <c r="B59" i="17"/>
  <c r="Z58" i="17"/>
  <c r="H56" i="17"/>
  <c r="Q55" i="17"/>
  <c r="AB55" i="17" s="1"/>
  <c r="E60" i="17"/>
  <c r="B59" i="16"/>
  <c r="Z58" i="16"/>
  <c r="E61" i="16"/>
  <c r="H55" i="16"/>
  <c r="Q54" i="16"/>
  <c r="AB54" i="16" s="1"/>
  <c r="F15" i="2"/>
  <c r="G14" i="2"/>
  <c r="H50" i="2"/>
  <c r="E60" i="2"/>
  <c r="B19" i="2"/>
  <c r="Z18" i="2"/>
  <c r="W50" i="19" l="1"/>
  <c r="AA50" i="19" s="1"/>
  <c r="AC50" i="19" s="1"/>
  <c r="S50" i="19"/>
  <c r="Y49" i="19"/>
  <c r="N51" i="19"/>
  <c r="T51" i="19" s="1"/>
  <c r="W51" i="19" s="1"/>
  <c r="AA51" i="19" s="1"/>
  <c r="AC51" i="19" s="1"/>
  <c r="L52" i="19"/>
  <c r="M52" i="19" s="1"/>
  <c r="O52" i="19" s="1"/>
  <c r="U51" i="19"/>
  <c r="X51" i="19" s="1"/>
  <c r="I55" i="19"/>
  <c r="J54" i="19"/>
  <c r="K53" i="19"/>
  <c r="A53" i="19"/>
  <c r="C56" i="19"/>
  <c r="P55" i="19"/>
  <c r="Q55" i="19"/>
  <c r="AB55" i="19" s="1"/>
  <c r="H64" i="19"/>
  <c r="B68" i="19"/>
  <c r="Z67" i="19"/>
  <c r="G64" i="19"/>
  <c r="F65" i="19"/>
  <c r="E68" i="19"/>
  <c r="R53" i="18"/>
  <c r="U52" i="18"/>
  <c r="X52" i="18" s="1"/>
  <c r="Y52" i="18" s="1"/>
  <c r="S52" i="18"/>
  <c r="T63" i="18"/>
  <c r="W63" i="18" s="1"/>
  <c r="AA63" i="18" s="1"/>
  <c r="AC63" i="18" s="1"/>
  <c r="O63" i="18"/>
  <c r="G65" i="18"/>
  <c r="P64" i="18"/>
  <c r="L64" i="18"/>
  <c r="M64" i="18" s="1"/>
  <c r="O64" i="18" s="1"/>
  <c r="F65" i="18"/>
  <c r="H64" i="18"/>
  <c r="Q63" i="18"/>
  <c r="AB63" i="18" s="1"/>
  <c r="K65" i="18"/>
  <c r="A65" i="18"/>
  <c r="I67" i="18"/>
  <c r="J66" i="18"/>
  <c r="E68" i="18"/>
  <c r="B69" i="18"/>
  <c r="Z68" i="18"/>
  <c r="V62" i="18"/>
  <c r="W62" i="18"/>
  <c r="AA62" i="18" s="1"/>
  <c r="AC62" i="18" s="1"/>
  <c r="Y50" i="17"/>
  <c r="U49" i="16"/>
  <c r="X49" i="16" s="1"/>
  <c r="Y49" i="16" s="1"/>
  <c r="V51" i="17"/>
  <c r="O52" i="17"/>
  <c r="U52" i="17" s="1"/>
  <c r="X52" i="17" s="1"/>
  <c r="Y51" i="17"/>
  <c r="T52" i="17"/>
  <c r="V52" i="17" s="1"/>
  <c r="N50" i="16"/>
  <c r="T50" i="16" s="1"/>
  <c r="W50" i="16" s="1"/>
  <c r="AA50" i="16" s="1"/>
  <c r="AC50" i="16" s="1"/>
  <c r="U50" i="16"/>
  <c r="X50" i="16" s="1"/>
  <c r="F54" i="16"/>
  <c r="G54" i="16"/>
  <c r="P53" i="16"/>
  <c r="J53" i="16"/>
  <c r="I54" i="16"/>
  <c r="P53" i="17"/>
  <c r="G54" i="17"/>
  <c r="F54" i="17"/>
  <c r="A53" i="17"/>
  <c r="K53" i="17"/>
  <c r="L53" i="17" s="1"/>
  <c r="M53" i="17" s="1"/>
  <c r="O53" i="17" s="1"/>
  <c r="U53" i="17" s="1"/>
  <c r="X53" i="17" s="1"/>
  <c r="Y48" i="16"/>
  <c r="A52" i="16"/>
  <c r="K52" i="16"/>
  <c r="I55" i="17"/>
  <c r="J54" i="17"/>
  <c r="Y49" i="17"/>
  <c r="L51" i="16"/>
  <c r="M51" i="16" s="1"/>
  <c r="O51" i="16" s="1"/>
  <c r="E61" i="17"/>
  <c r="H57" i="17"/>
  <c r="Q56" i="17"/>
  <c r="AB56" i="17" s="1"/>
  <c r="B60" i="17"/>
  <c r="Z59" i="17"/>
  <c r="E62" i="16"/>
  <c r="B60" i="16"/>
  <c r="Z59" i="16"/>
  <c r="H56" i="16"/>
  <c r="Q55" i="16"/>
  <c r="AB55" i="16" s="1"/>
  <c r="F16" i="2"/>
  <c r="G15" i="2"/>
  <c r="H51" i="2"/>
  <c r="E61" i="2"/>
  <c r="B20" i="2"/>
  <c r="Z19" i="2"/>
  <c r="Y50" i="19" l="1"/>
  <c r="V51" i="19"/>
  <c r="S51" i="19"/>
  <c r="Y51" i="19"/>
  <c r="L53" i="19"/>
  <c r="M53" i="19" s="1"/>
  <c r="N53" i="19" s="1"/>
  <c r="T53" i="19" s="1"/>
  <c r="I56" i="19"/>
  <c r="J55" i="19"/>
  <c r="U52" i="19"/>
  <c r="X52" i="19" s="1"/>
  <c r="C57" i="19"/>
  <c r="P56" i="19"/>
  <c r="Q56" i="19"/>
  <c r="AB56" i="19" s="1"/>
  <c r="A54" i="19"/>
  <c r="K54" i="19"/>
  <c r="N52" i="19"/>
  <c r="T52" i="19" s="1"/>
  <c r="F66" i="19"/>
  <c r="B69" i="19"/>
  <c r="Z68" i="19"/>
  <c r="H65" i="19"/>
  <c r="E69" i="19"/>
  <c r="G65" i="19"/>
  <c r="R54" i="18"/>
  <c r="U53" i="18"/>
  <c r="X53" i="18" s="1"/>
  <c r="Y53" i="18" s="1"/>
  <c r="S53" i="18"/>
  <c r="V63" i="18"/>
  <c r="J67" i="18"/>
  <c r="I68" i="18"/>
  <c r="F66" i="18"/>
  <c r="L65" i="18"/>
  <c r="M65" i="18" s="1"/>
  <c r="O65" i="18" s="1"/>
  <c r="G66" i="18"/>
  <c r="P65" i="18"/>
  <c r="E69" i="18"/>
  <c r="H65" i="18"/>
  <c r="Q64" i="18"/>
  <c r="AB64" i="18" s="1"/>
  <c r="N64" i="18"/>
  <c r="T64" i="18" s="1"/>
  <c r="B70" i="18"/>
  <c r="Z69" i="18"/>
  <c r="K66" i="18"/>
  <c r="A66" i="18"/>
  <c r="W52" i="17"/>
  <c r="AA52" i="17" s="1"/>
  <c r="AC52" i="17" s="1"/>
  <c r="S50" i="16"/>
  <c r="V50" i="16"/>
  <c r="S52" i="17"/>
  <c r="J54" i="16"/>
  <c r="I55" i="16"/>
  <c r="P54" i="16"/>
  <c r="G55" i="16"/>
  <c r="N51" i="16"/>
  <c r="T51" i="16" s="1"/>
  <c r="J55" i="17"/>
  <c r="I56" i="17"/>
  <c r="N53" i="17"/>
  <c r="T53" i="17" s="1"/>
  <c r="F55" i="17"/>
  <c r="K53" i="16"/>
  <c r="A53" i="16"/>
  <c r="K54" i="17"/>
  <c r="A54" i="17"/>
  <c r="U51" i="16"/>
  <c r="X51" i="16" s="1"/>
  <c r="L52" i="16"/>
  <c r="M52" i="16" s="1"/>
  <c r="N52" i="16" s="1"/>
  <c r="T52" i="16" s="1"/>
  <c r="G55" i="17"/>
  <c r="P54" i="17"/>
  <c r="F55" i="16"/>
  <c r="Y50" i="16"/>
  <c r="B61" i="17"/>
  <c r="Z60" i="17"/>
  <c r="E62" i="17"/>
  <c r="H58" i="17"/>
  <c r="Q57" i="17"/>
  <c r="AB57" i="17" s="1"/>
  <c r="B61" i="16"/>
  <c r="Z60" i="16"/>
  <c r="E63" i="16"/>
  <c r="H57" i="16"/>
  <c r="Q56" i="16"/>
  <c r="AB56" i="16" s="1"/>
  <c r="G16" i="2"/>
  <c r="F17" i="2"/>
  <c r="H52" i="2"/>
  <c r="E62" i="2"/>
  <c r="Z20" i="2"/>
  <c r="B21" i="2"/>
  <c r="V52" i="19" l="1"/>
  <c r="W52" i="19"/>
  <c r="AA52" i="19" s="1"/>
  <c r="AC52" i="19" s="1"/>
  <c r="K55" i="19"/>
  <c r="A55" i="19"/>
  <c r="L54" i="19"/>
  <c r="M54" i="19" s="1"/>
  <c r="O54" i="19" s="1"/>
  <c r="I57" i="19"/>
  <c r="J56" i="19"/>
  <c r="S52" i="19"/>
  <c r="W53" i="19"/>
  <c r="AA53" i="19" s="1"/>
  <c r="AC53" i="19" s="1"/>
  <c r="V53" i="19"/>
  <c r="C58" i="19"/>
  <c r="Q57" i="19"/>
  <c r="AB57" i="19" s="1"/>
  <c r="P57" i="19"/>
  <c r="Y52" i="19"/>
  <c r="O53" i="19"/>
  <c r="B70" i="19"/>
  <c r="Z69" i="19"/>
  <c r="F67" i="19"/>
  <c r="E70" i="19"/>
  <c r="G66" i="19"/>
  <c r="H66" i="19"/>
  <c r="R55" i="18"/>
  <c r="U54" i="18"/>
  <c r="X54" i="18" s="1"/>
  <c r="Y54" i="18" s="1"/>
  <c r="S54" i="18"/>
  <c r="N65" i="18"/>
  <c r="T65" i="18" s="1"/>
  <c r="W65" i="18" s="1"/>
  <c r="AA65" i="18" s="1"/>
  <c r="AC65" i="18" s="1"/>
  <c r="K67" i="18"/>
  <c r="A67" i="18"/>
  <c r="H66" i="18"/>
  <c r="Q65" i="18"/>
  <c r="AB65" i="18" s="1"/>
  <c r="W64" i="18"/>
  <c r="AA64" i="18" s="1"/>
  <c r="AC64" i="18" s="1"/>
  <c r="V64" i="18"/>
  <c r="G67" i="18"/>
  <c r="P66" i="18"/>
  <c r="L66" i="18"/>
  <c r="M66" i="18" s="1"/>
  <c r="O66" i="18" s="1"/>
  <c r="F67" i="18"/>
  <c r="Z70" i="18"/>
  <c r="B71" i="18"/>
  <c r="E70" i="18"/>
  <c r="I69" i="18"/>
  <c r="J68" i="18"/>
  <c r="Y52" i="17"/>
  <c r="S53" i="17"/>
  <c r="S51" i="16"/>
  <c r="O52" i="16"/>
  <c r="S52" i="16" s="1"/>
  <c r="F56" i="16"/>
  <c r="V52" i="16"/>
  <c r="W52" i="16"/>
  <c r="AA52" i="16" s="1"/>
  <c r="AC52" i="16" s="1"/>
  <c r="L54" i="17"/>
  <c r="M54" i="17" s="1"/>
  <c r="O54" i="17" s="1"/>
  <c r="A55" i="17"/>
  <c r="K55" i="17"/>
  <c r="L55" i="17" s="1"/>
  <c r="M55" i="17" s="1"/>
  <c r="O55" i="17" s="1"/>
  <c r="I56" i="16"/>
  <c r="J55" i="16"/>
  <c r="L53" i="16"/>
  <c r="M53" i="16" s="1"/>
  <c r="O53" i="16" s="1"/>
  <c r="F56" i="17"/>
  <c r="W51" i="16"/>
  <c r="AA51" i="16" s="1"/>
  <c r="AC51" i="16" s="1"/>
  <c r="V51" i="16"/>
  <c r="K54" i="16"/>
  <c r="A54" i="16"/>
  <c r="J56" i="17"/>
  <c r="I57" i="17"/>
  <c r="G56" i="17"/>
  <c r="P55" i="17"/>
  <c r="W53" i="17"/>
  <c r="V53" i="17"/>
  <c r="P55" i="16"/>
  <c r="G56" i="16"/>
  <c r="H59" i="17"/>
  <c r="Q58" i="17"/>
  <c r="AB58" i="17" s="1"/>
  <c r="E63" i="17"/>
  <c r="Z61" i="17"/>
  <c r="B62" i="17"/>
  <c r="E64" i="16"/>
  <c r="H58" i="16"/>
  <c r="Q57" i="16"/>
  <c r="AB57" i="16" s="1"/>
  <c r="Z61" i="16"/>
  <c r="B62" i="16"/>
  <c r="F18" i="2"/>
  <c r="G17" i="2"/>
  <c r="H53" i="2"/>
  <c r="E63" i="2"/>
  <c r="B22" i="2"/>
  <c r="Z21" i="2"/>
  <c r="L55" i="19" l="1"/>
  <c r="M55" i="19" s="1"/>
  <c r="N55" i="19" s="1"/>
  <c r="T55" i="19" s="1"/>
  <c r="U54" i="19"/>
  <c r="X54" i="19" s="1"/>
  <c r="N54" i="19"/>
  <c r="T54" i="19" s="1"/>
  <c r="J57" i="19"/>
  <c r="I58" i="19"/>
  <c r="U53" i="19"/>
  <c r="X53" i="19" s="1"/>
  <c r="Y53" i="19" s="1"/>
  <c r="S53" i="19"/>
  <c r="C59" i="19"/>
  <c r="Q58" i="19"/>
  <c r="AB58" i="19" s="1"/>
  <c r="P58" i="19"/>
  <c r="K56" i="19"/>
  <c r="A56" i="19"/>
  <c r="G67" i="19"/>
  <c r="F68" i="19"/>
  <c r="E71" i="19"/>
  <c r="H67" i="19"/>
  <c r="Z70" i="19"/>
  <c r="B71" i="19"/>
  <c r="R56" i="18"/>
  <c r="S55" i="18"/>
  <c r="U55" i="18"/>
  <c r="X55" i="18" s="1"/>
  <c r="Y55" i="18" s="1"/>
  <c r="V65" i="18"/>
  <c r="K68" i="18"/>
  <c r="A68" i="18"/>
  <c r="L67" i="18"/>
  <c r="M67" i="18" s="1"/>
  <c r="O67" i="18" s="1"/>
  <c r="F68" i="18"/>
  <c r="G68" i="18"/>
  <c r="P67" i="18"/>
  <c r="H67" i="18"/>
  <c r="Q66" i="18"/>
  <c r="AB66" i="18" s="1"/>
  <c r="I70" i="18"/>
  <c r="J69" i="18"/>
  <c r="B72" i="18"/>
  <c r="Z71" i="18"/>
  <c r="N66" i="18"/>
  <c r="T66" i="18" s="1"/>
  <c r="E71" i="18"/>
  <c r="U52" i="16"/>
  <c r="X52" i="16" s="1"/>
  <c r="Y52" i="16" s="1"/>
  <c r="N55" i="17"/>
  <c r="T55" i="17" s="1"/>
  <c r="V55" i="17" s="1"/>
  <c r="U53" i="16"/>
  <c r="X53" i="16" s="1"/>
  <c r="G57" i="17"/>
  <c r="P56" i="17"/>
  <c r="N53" i="16"/>
  <c r="T53" i="16" s="1"/>
  <c r="U55" i="17"/>
  <c r="X55" i="17" s="1"/>
  <c r="AA53" i="17"/>
  <c r="AC53" i="17" s="1"/>
  <c r="Y53" i="17"/>
  <c r="I58" i="17"/>
  <c r="J57" i="17"/>
  <c r="G57" i="16"/>
  <c r="P56" i="16"/>
  <c r="Y51" i="16"/>
  <c r="A56" i="17"/>
  <c r="K56" i="17"/>
  <c r="L56" i="17" s="1"/>
  <c r="M56" i="17" s="1"/>
  <c r="N56" i="17" s="1"/>
  <c r="L54" i="16"/>
  <c r="M54" i="16" s="1"/>
  <c r="O54" i="16" s="1"/>
  <c r="F57" i="17"/>
  <c r="K55" i="16"/>
  <c r="A55" i="16"/>
  <c r="U54" i="17"/>
  <c r="X54" i="17" s="1"/>
  <c r="J56" i="16"/>
  <c r="I57" i="16"/>
  <c r="N54" i="17"/>
  <c r="T54" i="17" s="1"/>
  <c r="F57" i="16"/>
  <c r="Z62" i="17"/>
  <c r="B63" i="17"/>
  <c r="E64" i="17"/>
  <c r="H60" i="17"/>
  <c r="Q59" i="17"/>
  <c r="AB59" i="17" s="1"/>
  <c r="B63" i="16"/>
  <c r="Z62" i="16"/>
  <c r="H59" i="16"/>
  <c r="Q58" i="16"/>
  <c r="AB58" i="16" s="1"/>
  <c r="E65" i="16"/>
  <c r="F19" i="2"/>
  <c r="G18" i="2"/>
  <c r="H54" i="2"/>
  <c r="E64" i="2"/>
  <c r="B23" i="2"/>
  <c r="Z22" i="2"/>
  <c r="O55" i="19" l="1"/>
  <c r="S55" i="19" s="1"/>
  <c r="C60" i="19"/>
  <c r="Q59" i="19"/>
  <c r="AB59" i="19" s="1"/>
  <c r="P59" i="19"/>
  <c r="L56" i="19"/>
  <c r="M56" i="19" s="1"/>
  <c r="O56" i="19" s="1"/>
  <c r="V55" i="19"/>
  <c r="W55" i="19"/>
  <c r="AA55" i="19" s="1"/>
  <c r="AC55" i="19" s="1"/>
  <c r="A57" i="19"/>
  <c r="K57" i="19"/>
  <c r="W54" i="19"/>
  <c r="AA54" i="19" s="1"/>
  <c r="AC54" i="19" s="1"/>
  <c r="V54" i="19"/>
  <c r="I59" i="19"/>
  <c r="J58" i="19"/>
  <c r="S54" i="19"/>
  <c r="E72" i="19"/>
  <c r="B72" i="19"/>
  <c r="Z71" i="19"/>
  <c r="H68" i="19"/>
  <c r="F69" i="19"/>
  <c r="G68" i="19"/>
  <c r="R57" i="18"/>
  <c r="U56" i="18"/>
  <c r="X56" i="18" s="1"/>
  <c r="Y56" i="18" s="1"/>
  <c r="S56" i="18"/>
  <c r="N67" i="18"/>
  <c r="T67" i="18" s="1"/>
  <c r="W67" i="18" s="1"/>
  <c r="AA67" i="18" s="1"/>
  <c r="AC67" i="18" s="1"/>
  <c r="V66" i="18"/>
  <c r="W66" i="18"/>
  <c r="AA66" i="18" s="1"/>
  <c r="AC66" i="18" s="1"/>
  <c r="H68" i="18"/>
  <c r="Q67" i="18"/>
  <c r="AB67" i="18" s="1"/>
  <c r="B73" i="18"/>
  <c r="Z72" i="18"/>
  <c r="A69" i="18"/>
  <c r="K69" i="18"/>
  <c r="L68" i="18"/>
  <c r="M68" i="18" s="1"/>
  <c r="O68" i="18" s="1"/>
  <c r="F69" i="18"/>
  <c r="E72" i="18"/>
  <c r="I71" i="18"/>
  <c r="J70" i="18"/>
  <c r="G69" i="18"/>
  <c r="P68" i="18"/>
  <c r="T56" i="17"/>
  <c r="V56" i="17" s="1"/>
  <c r="S55" i="17"/>
  <c r="W55" i="17"/>
  <c r="AA55" i="17" s="1"/>
  <c r="AC55" i="17" s="1"/>
  <c r="S54" i="17"/>
  <c r="O56" i="17"/>
  <c r="U56" i="17" s="1"/>
  <c r="X56" i="17" s="1"/>
  <c r="J57" i="16"/>
  <c r="I58" i="16"/>
  <c r="G58" i="16"/>
  <c r="P57" i="16"/>
  <c r="F58" i="17"/>
  <c r="K57" i="17"/>
  <c r="L57" i="17" s="1"/>
  <c r="M57" i="17" s="1"/>
  <c r="A57" i="17"/>
  <c r="G58" i="17"/>
  <c r="P57" i="17"/>
  <c r="F58" i="16"/>
  <c r="N54" i="16"/>
  <c r="T54" i="16" s="1"/>
  <c r="J58" i="17"/>
  <c r="I59" i="17"/>
  <c r="A56" i="16"/>
  <c r="K56" i="16"/>
  <c r="V54" i="17"/>
  <c r="W54" i="17"/>
  <c r="AA54" i="17" s="1"/>
  <c r="AC54" i="17" s="1"/>
  <c r="L55" i="16"/>
  <c r="M55" i="16" s="1"/>
  <c r="O55" i="16" s="1"/>
  <c r="U54" i="16"/>
  <c r="X54" i="16" s="1"/>
  <c r="V53" i="16"/>
  <c r="W53" i="16"/>
  <c r="AA53" i="16" s="1"/>
  <c r="AC53" i="16" s="1"/>
  <c r="S53" i="16"/>
  <c r="B64" i="17"/>
  <c r="Z63" i="17"/>
  <c r="H61" i="17"/>
  <c r="Q60" i="17"/>
  <c r="AB60" i="17" s="1"/>
  <c r="E65" i="17"/>
  <c r="H60" i="16"/>
  <c r="Q59" i="16"/>
  <c r="AB59" i="16" s="1"/>
  <c r="B64" i="16"/>
  <c r="Z63" i="16"/>
  <c r="E66" i="16"/>
  <c r="G19" i="2"/>
  <c r="F20" i="2"/>
  <c r="H55" i="2"/>
  <c r="E65" i="2"/>
  <c r="B24" i="2"/>
  <c r="Z23" i="2"/>
  <c r="U55" i="19" l="1"/>
  <c r="X55" i="19" s="1"/>
  <c r="Y55" i="19" s="1"/>
  <c r="U56" i="19"/>
  <c r="X56" i="19" s="1"/>
  <c r="N56" i="19"/>
  <c r="T56" i="19" s="1"/>
  <c r="J59" i="19"/>
  <c r="I60" i="19"/>
  <c r="K58" i="19"/>
  <c r="A58" i="19"/>
  <c r="L57" i="19"/>
  <c r="M57" i="19" s="1"/>
  <c r="O57" i="19" s="1"/>
  <c r="Y54" i="19"/>
  <c r="C61" i="19"/>
  <c r="Q60" i="19"/>
  <c r="AB60" i="19" s="1"/>
  <c r="P60" i="19"/>
  <c r="B73" i="19"/>
  <c r="Z72" i="19"/>
  <c r="F70" i="19"/>
  <c r="G69" i="19"/>
  <c r="H69" i="19"/>
  <c r="E73" i="19"/>
  <c r="R58" i="18"/>
  <c r="S57" i="18"/>
  <c r="U57" i="18"/>
  <c r="X57" i="18" s="1"/>
  <c r="Y57" i="18" s="1"/>
  <c r="V67" i="18"/>
  <c r="N68" i="18"/>
  <c r="T68" i="18" s="1"/>
  <c r="E73" i="18"/>
  <c r="G70" i="18"/>
  <c r="P69" i="18"/>
  <c r="H69" i="18"/>
  <c r="Q68" i="18"/>
  <c r="AB68" i="18" s="1"/>
  <c r="A70" i="18"/>
  <c r="K70" i="18"/>
  <c r="F70" i="18"/>
  <c r="L69" i="18"/>
  <c r="M69" i="18" s="1"/>
  <c r="O69" i="18" s="1"/>
  <c r="B74" i="18"/>
  <c r="Z73" i="18"/>
  <c r="I72" i="18"/>
  <c r="J71" i="18"/>
  <c r="W56" i="17"/>
  <c r="AA56" i="17" s="1"/>
  <c r="AC56" i="17" s="1"/>
  <c r="Y55" i="17"/>
  <c r="S56" i="17"/>
  <c r="N57" i="17"/>
  <c r="T57" i="17" s="1"/>
  <c r="V57" i="17" s="1"/>
  <c r="Y53" i="16"/>
  <c r="O57" i="17"/>
  <c r="U57" i="17" s="1"/>
  <c r="X57" i="17" s="1"/>
  <c r="U55" i="16"/>
  <c r="X55" i="16" s="1"/>
  <c r="K58" i="17"/>
  <c r="L58" i="17" s="1"/>
  <c r="M58" i="17" s="1"/>
  <c r="N58" i="17" s="1"/>
  <c r="A58" i="17"/>
  <c r="V54" i="16"/>
  <c r="W54" i="16"/>
  <c r="AA54" i="16" s="1"/>
  <c r="AC54" i="16" s="1"/>
  <c r="P58" i="16"/>
  <c r="G59" i="16"/>
  <c r="S54" i="16"/>
  <c r="F59" i="17"/>
  <c r="J58" i="16"/>
  <c r="I59" i="16"/>
  <c r="G59" i="17"/>
  <c r="P58" i="17"/>
  <c r="N55" i="16"/>
  <c r="T55" i="16" s="1"/>
  <c r="L56" i="16"/>
  <c r="M56" i="16" s="1"/>
  <c r="N56" i="16" s="1"/>
  <c r="T56" i="16" s="1"/>
  <c r="I60" i="17"/>
  <c r="J59" i="17"/>
  <c r="F59" i="16"/>
  <c r="Y54" i="17"/>
  <c r="A57" i="16"/>
  <c r="K57" i="16"/>
  <c r="B65" i="17"/>
  <c r="Z64" i="17"/>
  <c r="H62" i="17"/>
  <c r="Q61" i="17"/>
  <c r="AB61" i="17" s="1"/>
  <c r="E66" i="17"/>
  <c r="E67" i="16"/>
  <c r="B65" i="16"/>
  <c r="Z64" i="16"/>
  <c r="H61" i="16"/>
  <c r="Q60" i="16"/>
  <c r="AB60" i="16" s="1"/>
  <c r="G20" i="2"/>
  <c r="F21" i="2"/>
  <c r="H56" i="2"/>
  <c r="E66" i="2"/>
  <c r="B25" i="2"/>
  <c r="Z24" i="2"/>
  <c r="U57" i="19" l="1"/>
  <c r="X57" i="19" s="1"/>
  <c r="C62" i="19"/>
  <c r="P61" i="19"/>
  <c r="Q61" i="19"/>
  <c r="AB61" i="19" s="1"/>
  <c r="L58" i="19"/>
  <c r="M58" i="19" s="1"/>
  <c r="O58" i="19" s="1"/>
  <c r="A59" i="19"/>
  <c r="K59" i="19"/>
  <c r="W56" i="19"/>
  <c r="AA56" i="19" s="1"/>
  <c r="AC56" i="19" s="1"/>
  <c r="V56" i="19"/>
  <c r="N57" i="19"/>
  <c r="T57" i="19" s="1"/>
  <c r="J60" i="19"/>
  <c r="I61" i="19"/>
  <c r="S56" i="19"/>
  <c r="H70" i="19"/>
  <c r="E74" i="19"/>
  <c r="G70" i="19"/>
  <c r="F71" i="19"/>
  <c r="Z73" i="19"/>
  <c r="B74" i="19"/>
  <c r="R59" i="18"/>
  <c r="U58" i="18"/>
  <c r="X58" i="18" s="1"/>
  <c r="Y58" i="18" s="1"/>
  <c r="S58" i="18"/>
  <c r="I73" i="18"/>
  <c r="J72" i="18"/>
  <c r="N69" i="18"/>
  <c r="T69" i="18" s="1"/>
  <c r="W68" i="18"/>
  <c r="AA68" i="18" s="1"/>
  <c r="AC68" i="18" s="1"/>
  <c r="V68" i="18"/>
  <c r="K71" i="18"/>
  <c r="A71" i="18"/>
  <c r="Z74" i="18"/>
  <c r="B75" i="18"/>
  <c r="L70" i="18"/>
  <c r="M70" i="18" s="1"/>
  <c r="O70" i="18" s="1"/>
  <c r="F71" i="18"/>
  <c r="H70" i="18"/>
  <c r="Q69" i="18"/>
  <c r="AB69" i="18" s="1"/>
  <c r="G71" i="18"/>
  <c r="P70" i="18"/>
  <c r="E74" i="18"/>
  <c r="Y56" i="17"/>
  <c r="W57" i="17"/>
  <c r="AA57" i="17" s="1"/>
  <c r="AC57" i="17" s="1"/>
  <c r="S57" i="17"/>
  <c r="S55" i="16"/>
  <c r="L57" i="16"/>
  <c r="M57" i="16" s="1"/>
  <c r="N57" i="16" s="1"/>
  <c r="T57" i="16" s="1"/>
  <c r="F60" i="16"/>
  <c r="I60" i="16"/>
  <c r="J59" i="16"/>
  <c r="K59" i="17"/>
  <c r="A59" i="17"/>
  <c r="A58" i="16"/>
  <c r="K58" i="16"/>
  <c r="I61" i="17"/>
  <c r="J60" i="17"/>
  <c r="T58" i="17"/>
  <c r="V56" i="16"/>
  <c r="W56" i="16"/>
  <c r="AA56" i="16" s="1"/>
  <c r="AC56" i="16" s="1"/>
  <c r="V55" i="16"/>
  <c r="W55" i="16"/>
  <c r="AA55" i="16" s="1"/>
  <c r="AC55" i="16" s="1"/>
  <c r="P59" i="16"/>
  <c r="G60" i="16"/>
  <c r="O56" i="16"/>
  <c r="P59" i="17"/>
  <c r="G60" i="17"/>
  <c r="F60" i="17"/>
  <c r="Y54" i="16"/>
  <c r="O58" i="17"/>
  <c r="Z65" i="17"/>
  <c r="B66" i="17"/>
  <c r="E67" i="17"/>
  <c r="H63" i="17"/>
  <c r="Q62" i="17"/>
  <c r="AB62" i="17" s="1"/>
  <c r="H62" i="16"/>
  <c r="Q61" i="16"/>
  <c r="AB61" i="16" s="1"/>
  <c r="E68" i="16"/>
  <c r="Z65" i="16"/>
  <c r="B66" i="16"/>
  <c r="F22" i="2"/>
  <c r="G21" i="2"/>
  <c r="H57" i="2"/>
  <c r="E67" i="2"/>
  <c r="B26" i="2"/>
  <c r="Z25" i="2"/>
  <c r="Y56" i="19" l="1"/>
  <c r="N58" i="19"/>
  <c r="T58" i="19" s="1"/>
  <c r="W58" i="19" s="1"/>
  <c r="AA58" i="19" s="1"/>
  <c r="AC58" i="19" s="1"/>
  <c r="I62" i="19"/>
  <c r="J61" i="19"/>
  <c r="C63" i="19"/>
  <c r="Q62" i="19"/>
  <c r="AB62" i="19" s="1"/>
  <c r="P62" i="19"/>
  <c r="K60" i="19"/>
  <c r="A60" i="19"/>
  <c r="L59" i="19"/>
  <c r="M59" i="19" s="1"/>
  <c r="O59" i="19" s="1"/>
  <c r="U58" i="19"/>
  <c r="X58" i="19" s="1"/>
  <c r="S57" i="19"/>
  <c r="W57" i="19"/>
  <c r="AA57" i="19" s="1"/>
  <c r="AC57" i="19" s="1"/>
  <c r="V57" i="19"/>
  <c r="B75" i="19"/>
  <c r="Z74" i="19"/>
  <c r="G71" i="19"/>
  <c r="F72" i="19"/>
  <c r="H71" i="19"/>
  <c r="E75" i="19"/>
  <c r="R60" i="18"/>
  <c r="U59" i="18"/>
  <c r="X59" i="18" s="1"/>
  <c r="Y59" i="18" s="1"/>
  <c r="S59" i="18"/>
  <c r="E75" i="18"/>
  <c r="H71" i="18"/>
  <c r="Q70" i="18"/>
  <c r="AB70" i="18" s="1"/>
  <c r="N70" i="18"/>
  <c r="T70" i="18" s="1"/>
  <c r="I74" i="18"/>
  <c r="J73" i="18"/>
  <c r="W69" i="18"/>
  <c r="AA69" i="18" s="1"/>
  <c r="AC69" i="18" s="1"/>
  <c r="V69" i="18"/>
  <c r="G72" i="18"/>
  <c r="P71" i="18"/>
  <c r="L71" i="18"/>
  <c r="M71" i="18" s="1"/>
  <c r="N71" i="18" s="1"/>
  <c r="F72" i="18"/>
  <c r="B76" i="18"/>
  <c r="Z75" i="18"/>
  <c r="A72" i="18"/>
  <c r="K72" i="18"/>
  <c r="Y57" i="17"/>
  <c r="O57" i="16"/>
  <c r="U57" i="16" s="1"/>
  <c r="X57" i="16" s="1"/>
  <c r="S56" i="16"/>
  <c r="U56" i="16"/>
  <c r="X56" i="16" s="1"/>
  <c r="Y56" i="16" s="1"/>
  <c r="L58" i="16"/>
  <c r="M58" i="16" s="1"/>
  <c r="N58" i="16" s="1"/>
  <c r="T58" i="16" s="1"/>
  <c r="S58" i="17"/>
  <c r="U58" i="17"/>
  <c r="X58" i="17" s="1"/>
  <c r="P60" i="17"/>
  <c r="G61" i="17"/>
  <c r="G61" i="16"/>
  <c r="P60" i="16"/>
  <c r="K60" i="17"/>
  <c r="L60" i="17" s="1"/>
  <c r="M60" i="17" s="1"/>
  <c r="A60" i="17"/>
  <c r="I62" i="17"/>
  <c r="J61" i="17"/>
  <c r="F61" i="16"/>
  <c r="L59" i="17"/>
  <c r="M59" i="17" s="1"/>
  <c r="O59" i="17" s="1"/>
  <c r="A59" i="16"/>
  <c r="K59" i="16"/>
  <c r="F61" i="17"/>
  <c r="Y55" i="16"/>
  <c r="V58" i="17"/>
  <c r="W58" i="17"/>
  <c r="AA58" i="17" s="1"/>
  <c r="AC58" i="17" s="1"/>
  <c r="J60" i="16"/>
  <c r="I61" i="16"/>
  <c r="V57" i="16"/>
  <c r="W57" i="16"/>
  <c r="AA57" i="16" s="1"/>
  <c r="AC57" i="16" s="1"/>
  <c r="B67" i="17"/>
  <c r="Z66" i="17"/>
  <c r="E68" i="17"/>
  <c r="H64" i="17"/>
  <c r="Q63" i="17"/>
  <c r="AB63" i="17" s="1"/>
  <c r="Z66" i="16"/>
  <c r="B67" i="16"/>
  <c r="E69" i="16"/>
  <c r="H63" i="16"/>
  <c r="Q62" i="16"/>
  <c r="AB62" i="16" s="1"/>
  <c r="G22" i="2"/>
  <c r="F23" i="2"/>
  <c r="H58" i="2"/>
  <c r="E68" i="2"/>
  <c r="B27" i="2"/>
  <c r="Z26" i="2"/>
  <c r="S58" i="19" l="1"/>
  <c r="V58" i="19"/>
  <c r="N59" i="19"/>
  <c r="T59" i="19" s="1"/>
  <c r="V59" i="19" s="1"/>
  <c r="L60" i="19"/>
  <c r="M60" i="19" s="1"/>
  <c r="O60" i="19" s="1"/>
  <c r="U59" i="19"/>
  <c r="X59" i="19" s="1"/>
  <c r="A61" i="19"/>
  <c r="K61" i="19"/>
  <c r="Y57" i="19"/>
  <c r="Y58" i="19"/>
  <c r="C64" i="19"/>
  <c r="P63" i="19"/>
  <c r="Q63" i="19"/>
  <c r="AB63" i="19" s="1"/>
  <c r="J62" i="19"/>
  <c r="I63" i="19"/>
  <c r="E76" i="19"/>
  <c r="H72" i="19"/>
  <c r="F73" i="19"/>
  <c r="B76" i="19"/>
  <c r="Z75" i="19"/>
  <c r="G72" i="19"/>
  <c r="R61" i="18"/>
  <c r="U60" i="18"/>
  <c r="X60" i="18" s="1"/>
  <c r="Y60" i="18" s="1"/>
  <c r="S60" i="18"/>
  <c r="T71" i="18"/>
  <c r="W71" i="18" s="1"/>
  <c r="AA71" i="18" s="1"/>
  <c r="AC71" i="18" s="1"/>
  <c r="O71" i="18"/>
  <c r="G73" i="18"/>
  <c r="P72" i="18"/>
  <c r="I75" i="18"/>
  <c r="J74" i="18"/>
  <c r="L72" i="18"/>
  <c r="M72" i="18" s="1"/>
  <c r="N72" i="18" s="1"/>
  <c r="F73" i="18"/>
  <c r="V70" i="18"/>
  <c r="W70" i="18"/>
  <c r="AA70" i="18" s="1"/>
  <c r="AC70" i="18" s="1"/>
  <c r="E76" i="18"/>
  <c r="B77" i="18"/>
  <c r="Z76" i="18"/>
  <c r="A73" i="18"/>
  <c r="K73" i="18"/>
  <c r="H72" i="18"/>
  <c r="Q71" i="18"/>
  <c r="AB71" i="18" s="1"/>
  <c r="S57" i="16"/>
  <c r="Y57" i="16"/>
  <c r="V58" i="16"/>
  <c r="W58" i="16"/>
  <c r="AA58" i="16" s="1"/>
  <c r="AC58" i="16" s="1"/>
  <c r="I62" i="16"/>
  <c r="J61" i="16"/>
  <c r="O60" i="17"/>
  <c r="L59" i="16"/>
  <c r="M59" i="16" s="1"/>
  <c r="O59" i="16" s="1"/>
  <c r="F62" i="16"/>
  <c r="G62" i="17"/>
  <c r="P61" i="17"/>
  <c r="O58" i="16"/>
  <c r="F62" i="17"/>
  <c r="A61" i="17"/>
  <c r="K61" i="17"/>
  <c r="U59" i="17"/>
  <c r="X59" i="17" s="1"/>
  <c r="J62" i="17"/>
  <c r="I63" i="17"/>
  <c r="Y58" i="17"/>
  <c r="K60" i="16"/>
  <c r="A60" i="16"/>
  <c r="N60" i="17"/>
  <c r="T60" i="17" s="1"/>
  <c r="N59" i="17"/>
  <c r="T59" i="17" s="1"/>
  <c r="P61" i="16"/>
  <c r="G62" i="16"/>
  <c r="H65" i="17"/>
  <c r="Q64" i="17"/>
  <c r="AB64" i="17" s="1"/>
  <c r="E69" i="17"/>
  <c r="B68" i="17"/>
  <c r="Z67" i="17"/>
  <c r="B68" i="16"/>
  <c r="Z67" i="16"/>
  <c r="H64" i="16"/>
  <c r="Q63" i="16"/>
  <c r="AB63" i="16" s="1"/>
  <c r="E70" i="16"/>
  <c r="F24" i="2"/>
  <c r="G23" i="2"/>
  <c r="H59" i="2"/>
  <c r="E69" i="2"/>
  <c r="B28" i="2"/>
  <c r="Z27" i="2"/>
  <c r="S59" i="19" l="1"/>
  <c r="W59" i="19"/>
  <c r="AA59" i="19" s="1"/>
  <c r="AC59" i="19" s="1"/>
  <c r="N60" i="19"/>
  <c r="T60" i="19" s="1"/>
  <c r="W60" i="19" s="1"/>
  <c r="AA60" i="19" s="1"/>
  <c r="AC60" i="19" s="1"/>
  <c r="U60" i="19"/>
  <c r="X60" i="19" s="1"/>
  <c r="J63" i="19"/>
  <c r="I64" i="19"/>
  <c r="C65" i="19"/>
  <c r="P64" i="19"/>
  <c r="Q64" i="19"/>
  <c r="AB64" i="19" s="1"/>
  <c r="K62" i="19"/>
  <c r="A62" i="19"/>
  <c r="L61" i="19"/>
  <c r="M61" i="19" s="1"/>
  <c r="O61" i="19" s="1"/>
  <c r="G73" i="19"/>
  <c r="H73" i="19"/>
  <c r="B77" i="19"/>
  <c r="Z76" i="19"/>
  <c r="F74" i="19"/>
  <c r="E77" i="19"/>
  <c r="V71" i="18"/>
  <c r="R62" i="18"/>
  <c r="S61" i="18"/>
  <c r="U61" i="18"/>
  <c r="X61" i="18" s="1"/>
  <c r="Y61" i="18" s="1"/>
  <c r="T72" i="18"/>
  <c r="W72" i="18" s="1"/>
  <c r="AA72" i="18" s="1"/>
  <c r="AC72" i="18" s="1"/>
  <c r="B78" i="18"/>
  <c r="Z77" i="18"/>
  <c r="O72" i="18"/>
  <c r="G74" i="18"/>
  <c r="P73" i="18"/>
  <c r="H73" i="18"/>
  <c r="Q72" i="18"/>
  <c r="AB72" i="18" s="1"/>
  <c r="F74" i="18"/>
  <c r="L73" i="18"/>
  <c r="M73" i="18" s="1"/>
  <c r="O73" i="18" s="1"/>
  <c r="K74" i="18"/>
  <c r="A74" i="18"/>
  <c r="I76" i="18"/>
  <c r="J75" i="18"/>
  <c r="E77" i="18"/>
  <c r="N59" i="16"/>
  <c r="T59" i="16" s="1"/>
  <c r="V59" i="16" s="1"/>
  <c r="L61" i="17"/>
  <c r="M61" i="17" s="1"/>
  <c r="N61" i="17" s="1"/>
  <c r="T61" i="17" s="1"/>
  <c r="K62" i="17"/>
  <c r="L62" i="17" s="1"/>
  <c r="M62" i="17" s="1"/>
  <c r="N62" i="17" s="1"/>
  <c r="A62" i="17"/>
  <c r="I63" i="16"/>
  <c r="J62" i="16"/>
  <c r="G63" i="16"/>
  <c r="P62" i="16"/>
  <c r="I64" i="17"/>
  <c r="J63" i="17"/>
  <c r="S58" i="16"/>
  <c r="U58" i="16"/>
  <c r="X58" i="16" s="1"/>
  <c r="Y58" i="16" s="1"/>
  <c r="F63" i="16"/>
  <c r="A61" i="16"/>
  <c r="K61" i="16"/>
  <c r="L60" i="16"/>
  <c r="M60" i="16" s="1"/>
  <c r="N60" i="16" s="1"/>
  <c r="T60" i="16" s="1"/>
  <c r="W59" i="17"/>
  <c r="AA59" i="17" s="1"/>
  <c r="AC59" i="17" s="1"/>
  <c r="V59" i="17"/>
  <c r="S59" i="17"/>
  <c r="G63" i="17"/>
  <c r="P62" i="17"/>
  <c r="U59" i="16"/>
  <c r="X59" i="16" s="1"/>
  <c r="W60" i="17"/>
  <c r="AA60" i="17" s="1"/>
  <c r="AC60" i="17" s="1"/>
  <c r="V60" i="17"/>
  <c r="F63" i="17"/>
  <c r="U60" i="17"/>
  <c r="X60" i="17" s="1"/>
  <c r="S60" i="17"/>
  <c r="E70" i="17"/>
  <c r="H66" i="17"/>
  <c r="Q65" i="17"/>
  <c r="AB65" i="17" s="1"/>
  <c r="B69" i="17"/>
  <c r="Z68" i="17"/>
  <c r="B69" i="16"/>
  <c r="Z68" i="16"/>
  <c r="H65" i="16"/>
  <c r="Q64" i="16"/>
  <c r="AB64" i="16" s="1"/>
  <c r="E71" i="16"/>
  <c r="G24" i="2"/>
  <c r="F25" i="2"/>
  <c r="H60" i="2"/>
  <c r="E70" i="2"/>
  <c r="Z28" i="2"/>
  <c r="B29" i="2"/>
  <c r="V60" i="19" l="1"/>
  <c r="Y59" i="19"/>
  <c r="S60" i="19"/>
  <c r="N61" i="19"/>
  <c r="T61" i="19" s="1"/>
  <c r="W61" i="19" s="1"/>
  <c r="AA61" i="19" s="1"/>
  <c r="AC61" i="19" s="1"/>
  <c r="L62" i="19"/>
  <c r="M62" i="19" s="1"/>
  <c r="N62" i="19" s="1"/>
  <c r="T62" i="19" s="1"/>
  <c r="I65" i="19"/>
  <c r="J64" i="19"/>
  <c r="K63" i="19"/>
  <c r="A63" i="19"/>
  <c r="U61" i="19"/>
  <c r="X61" i="19" s="1"/>
  <c r="C66" i="19"/>
  <c r="P65" i="19"/>
  <c r="Q65" i="19"/>
  <c r="AB65" i="19" s="1"/>
  <c r="Y60" i="19"/>
  <c r="E78" i="19"/>
  <c r="Z77" i="19"/>
  <c r="B78" i="19"/>
  <c r="F75" i="19"/>
  <c r="G74" i="19"/>
  <c r="H74" i="19"/>
  <c r="V72" i="18"/>
  <c r="R63" i="18"/>
  <c r="U62" i="18"/>
  <c r="X62" i="18" s="1"/>
  <c r="Y62" i="18" s="1"/>
  <c r="S62" i="18"/>
  <c r="K75" i="18"/>
  <c r="A75" i="18"/>
  <c r="N73" i="18"/>
  <c r="T73" i="18" s="1"/>
  <c r="H74" i="18"/>
  <c r="Q73" i="18"/>
  <c r="AB73" i="18" s="1"/>
  <c r="E78" i="18"/>
  <c r="I77" i="18"/>
  <c r="J76" i="18"/>
  <c r="Z78" i="18"/>
  <c r="B79" i="18"/>
  <c r="L74" i="18"/>
  <c r="M74" i="18" s="1"/>
  <c r="O74" i="18" s="1"/>
  <c r="F75" i="18"/>
  <c r="G75" i="18"/>
  <c r="P74" i="18"/>
  <c r="W59" i="16"/>
  <c r="AA59" i="16" s="1"/>
  <c r="AC59" i="16" s="1"/>
  <c r="S59" i="16"/>
  <c r="T62" i="17"/>
  <c r="V62" i="17" s="1"/>
  <c r="O61" i="17"/>
  <c r="G64" i="17"/>
  <c r="P63" i="17"/>
  <c r="W60" i="16"/>
  <c r="AA60" i="16" s="1"/>
  <c r="AC60" i="16" s="1"/>
  <c r="V60" i="16"/>
  <c r="F64" i="16"/>
  <c r="I65" i="17"/>
  <c r="J64" i="17"/>
  <c r="A62" i="16"/>
  <c r="K62" i="16"/>
  <c r="F64" i="17"/>
  <c r="V61" i="17"/>
  <c r="W61" i="17"/>
  <c r="AA61" i="17" s="1"/>
  <c r="AC61" i="17" s="1"/>
  <c r="L61" i="16"/>
  <c r="M61" i="16" s="1"/>
  <c r="N61" i="16" s="1"/>
  <c r="T61" i="16" s="1"/>
  <c r="J63" i="16"/>
  <c r="I64" i="16"/>
  <c r="Y59" i="17"/>
  <c r="P63" i="16"/>
  <c r="G64" i="16"/>
  <c r="Y60" i="17"/>
  <c r="O60" i="16"/>
  <c r="K63" i="17"/>
  <c r="L63" i="17" s="1"/>
  <c r="M63" i="17" s="1"/>
  <c r="O63" i="17" s="1"/>
  <c r="A63" i="17"/>
  <c r="O62" i="17"/>
  <c r="E71" i="17"/>
  <c r="Z69" i="17"/>
  <c r="B70" i="17"/>
  <c r="H67" i="17"/>
  <c r="Q66" i="17"/>
  <c r="AB66" i="17" s="1"/>
  <c r="E72" i="16"/>
  <c r="H66" i="16"/>
  <c r="Q65" i="16"/>
  <c r="AB65" i="16" s="1"/>
  <c r="Z69" i="16"/>
  <c r="B70" i="16"/>
  <c r="F26" i="2"/>
  <c r="G25" i="2"/>
  <c r="H61" i="2"/>
  <c r="E71" i="2"/>
  <c r="B30" i="2"/>
  <c r="Z29" i="2"/>
  <c r="S61" i="19" l="1"/>
  <c r="V61" i="19"/>
  <c r="C67" i="19"/>
  <c r="P66" i="19"/>
  <c r="Q66" i="19"/>
  <c r="AB66" i="19" s="1"/>
  <c r="L63" i="19"/>
  <c r="M63" i="19" s="1"/>
  <c r="N63" i="19" s="1"/>
  <c r="T63" i="19" s="1"/>
  <c r="A64" i="19"/>
  <c r="K64" i="19"/>
  <c r="J65" i="19"/>
  <c r="I66" i="19"/>
  <c r="Y61" i="19"/>
  <c r="O62" i="19"/>
  <c r="V62" i="19"/>
  <c r="W62" i="19"/>
  <c r="AA62" i="19" s="1"/>
  <c r="AC62" i="19" s="1"/>
  <c r="F76" i="19"/>
  <c r="H75" i="19"/>
  <c r="G75" i="19"/>
  <c r="E79" i="19"/>
  <c r="B79" i="19"/>
  <c r="Z78" i="19"/>
  <c r="R64" i="18"/>
  <c r="U63" i="18"/>
  <c r="X63" i="18" s="1"/>
  <c r="Y63" i="18" s="1"/>
  <c r="S63" i="18"/>
  <c r="N74" i="18"/>
  <c r="T74" i="18" s="1"/>
  <c r="V74" i="18" s="1"/>
  <c r="E79" i="18"/>
  <c r="K76" i="18"/>
  <c r="A76" i="18"/>
  <c r="G76" i="18"/>
  <c r="P75" i="18"/>
  <c r="L75" i="18"/>
  <c r="M75" i="18" s="1"/>
  <c r="O75" i="18" s="1"/>
  <c r="F76" i="18"/>
  <c r="I78" i="18"/>
  <c r="J77" i="18"/>
  <c r="H75" i="18"/>
  <c r="Q74" i="18"/>
  <c r="AB74" i="18" s="1"/>
  <c r="B80" i="18"/>
  <c r="Z79" i="18"/>
  <c r="W73" i="18"/>
  <c r="AA73" i="18" s="1"/>
  <c r="AC73" i="18" s="1"/>
  <c r="V73" i="18"/>
  <c r="Y59" i="16"/>
  <c r="W62" i="17"/>
  <c r="AA62" i="17" s="1"/>
  <c r="AC62" i="17" s="1"/>
  <c r="S61" i="17"/>
  <c r="U61" i="17"/>
  <c r="X61" i="17" s="1"/>
  <c r="Y61" i="17" s="1"/>
  <c r="P64" i="16"/>
  <c r="G65" i="16"/>
  <c r="P64" i="17"/>
  <c r="G65" i="17"/>
  <c r="I65" i="16"/>
  <c r="J64" i="16"/>
  <c r="L62" i="16"/>
  <c r="M62" i="16" s="1"/>
  <c r="N62" i="16" s="1"/>
  <c r="T62" i="16" s="1"/>
  <c r="U63" i="17"/>
  <c r="X63" i="17" s="1"/>
  <c r="O61" i="16"/>
  <c r="N63" i="17"/>
  <c r="T63" i="17" s="1"/>
  <c r="K64" i="17"/>
  <c r="L64" i="17" s="1"/>
  <c r="M64" i="17" s="1"/>
  <c r="N64" i="17" s="1"/>
  <c r="T64" i="17" s="1"/>
  <c r="A64" i="17"/>
  <c r="K63" i="16"/>
  <c r="A63" i="16"/>
  <c r="F65" i="16"/>
  <c r="S62" i="17"/>
  <c r="U62" i="17"/>
  <c r="X62" i="17" s="1"/>
  <c r="U60" i="16"/>
  <c r="X60" i="16" s="1"/>
  <c r="Y60" i="16" s="1"/>
  <c r="S60" i="16"/>
  <c r="W61" i="16"/>
  <c r="AA61" i="16" s="1"/>
  <c r="AC61" i="16" s="1"/>
  <c r="V61" i="16"/>
  <c r="F65" i="17"/>
  <c r="J65" i="17"/>
  <c r="I66" i="17"/>
  <c r="E72" i="17"/>
  <c r="H68" i="17"/>
  <c r="Q67" i="17"/>
  <c r="AB67" i="17" s="1"/>
  <c r="Z70" i="17"/>
  <c r="B71" i="17"/>
  <c r="B71" i="16"/>
  <c r="Z70" i="16"/>
  <c r="H67" i="16"/>
  <c r="Q66" i="16"/>
  <c r="AB66" i="16" s="1"/>
  <c r="E73" i="16"/>
  <c r="G26" i="2"/>
  <c r="F27" i="2"/>
  <c r="H62" i="2"/>
  <c r="E72" i="2"/>
  <c r="Z30" i="2"/>
  <c r="B31" i="2"/>
  <c r="O63" i="19" l="1"/>
  <c r="U63" i="19" s="1"/>
  <c r="X63" i="19" s="1"/>
  <c r="A65" i="19"/>
  <c r="K65" i="19"/>
  <c r="S62" i="19"/>
  <c r="U62" i="19"/>
  <c r="X62" i="19" s="1"/>
  <c r="Y62" i="19" s="1"/>
  <c r="L64" i="19"/>
  <c r="M64" i="19" s="1"/>
  <c r="N64" i="19" s="1"/>
  <c r="T64" i="19" s="1"/>
  <c r="I67" i="19"/>
  <c r="J66" i="19"/>
  <c r="V63" i="19"/>
  <c r="W63" i="19"/>
  <c r="AA63" i="19" s="1"/>
  <c r="AC63" i="19" s="1"/>
  <c r="C68" i="19"/>
  <c r="P67" i="19"/>
  <c r="Q67" i="19"/>
  <c r="AB67" i="19" s="1"/>
  <c r="B80" i="19"/>
  <c r="Z79" i="19"/>
  <c r="G76" i="19"/>
  <c r="F77" i="19"/>
  <c r="H76" i="19"/>
  <c r="E80" i="19"/>
  <c r="R65" i="18"/>
  <c r="S64" i="18"/>
  <c r="U64" i="18"/>
  <c r="X64" i="18" s="1"/>
  <c r="Y64" i="18" s="1"/>
  <c r="W74" i="18"/>
  <c r="AA74" i="18" s="1"/>
  <c r="AC74" i="18" s="1"/>
  <c r="N75" i="18"/>
  <c r="T75" i="18" s="1"/>
  <c r="B81" i="18"/>
  <c r="Z80" i="18"/>
  <c r="I79" i="18"/>
  <c r="J78" i="18"/>
  <c r="E80" i="18"/>
  <c r="H76" i="18"/>
  <c r="Q75" i="18"/>
  <c r="AB75" i="18" s="1"/>
  <c r="G77" i="18"/>
  <c r="P76" i="18"/>
  <c r="A77" i="18"/>
  <c r="K77" i="18"/>
  <c r="L76" i="18"/>
  <c r="M76" i="18" s="1"/>
  <c r="N76" i="18" s="1"/>
  <c r="F77" i="18"/>
  <c r="Y62" i="17"/>
  <c r="O64" i="17"/>
  <c r="U64" i="17" s="1"/>
  <c r="X64" i="17" s="1"/>
  <c r="V64" i="17"/>
  <c r="W64" i="17"/>
  <c r="AA64" i="17" s="1"/>
  <c r="AC64" i="17" s="1"/>
  <c r="L63" i="16"/>
  <c r="M63" i="16" s="1"/>
  <c r="O63" i="16" s="1"/>
  <c r="A65" i="17"/>
  <c r="K65" i="17"/>
  <c r="L65" i="17" s="1"/>
  <c r="M65" i="17" s="1"/>
  <c r="O65" i="17" s="1"/>
  <c r="U65" i="17" s="1"/>
  <c r="X65" i="17" s="1"/>
  <c r="V63" i="17"/>
  <c r="W63" i="17"/>
  <c r="AA63" i="17" s="1"/>
  <c r="AC63" i="17" s="1"/>
  <c r="O62" i="16"/>
  <c r="P65" i="17"/>
  <c r="G66" i="17"/>
  <c r="W62" i="16"/>
  <c r="AA62" i="16" s="1"/>
  <c r="AC62" i="16" s="1"/>
  <c r="V62" i="16"/>
  <c r="S63" i="17"/>
  <c r="A64" i="16"/>
  <c r="K64" i="16"/>
  <c r="G66" i="16"/>
  <c r="P65" i="16"/>
  <c r="U61" i="16"/>
  <c r="X61" i="16" s="1"/>
  <c r="Y61" i="16" s="1"/>
  <c r="S61" i="16"/>
  <c r="I67" i="17"/>
  <c r="J66" i="17"/>
  <c r="F66" i="17"/>
  <c r="F66" i="16"/>
  <c r="I66" i="16"/>
  <c r="J65" i="16"/>
  <c r="B72" i="17"/>
  <c r="Z71" i="17"/>
  <c r="E73" i="17"/>
  <c r="H69" i="17"/>
  <c r="Q68" i="17"/>
  <c r="AB68" i="17" s="1"/>
  <c r="E74" i="16"/>
  <c r="B72" i="16"/>
  <c r="Z71" i="16"/>
  <c r="H68" i="16"/>
  <c r="Q67" i="16"/>
  <c r="AB67" i="16" s="1"/>
  <c r="G27" i="2"/>
  <c r="F28" i="2"/>
  <c r="H63" i="2"/>
  <c r="E73" i="2"/>
  <c r="B32" i="2"/>
  <c r="Z31" i="2"/>
  <c r="S63" i="19" l="1"/>
  <c r="Y63" i="19"/>
  <c r="O64" i="19"/>
  <c r="W64" i="19"/>
  <c r="AA64" i="19" s="1"/>
  <c r="AC64" i="19" s="1"/>
  <c r="V64" i="19"/>
  <c r="A66" i="19"/>
  <c r="K66" i="19"/>
  <c r="L65" i="19"/>
  <c r="M65" i="19" s="1"/>
  <c r="N65" i="19" s="1"/>
  <c r="T65" i="19" s="1"/>
  <c r="C69" i="19"/>
  <c r="P68" i="19"/>
  <c r="Q68" i="19"/>
  <c r="AB68" i="19" s="1"/>
  <c r="I68" i="19"/>
  <c r="J67" i="19"/>
  <c r="E81" i="19"/>
  <c r="F78" i="19"/>
  <c r="G77" i="19"/>
  <c r="H77" i="19"/>
  <c r="B81" i="19"/>
  <c r="Z80" i="19"/>
  <c r="R66" i="18"/>
  <c r="S65" i="18"/>
  <c r="U65" i="18"/>
  <c r="X65" i="18" s="1"/>
  <c r="Y65" i="18" s="1"/>
  <c r="T76" i="18"/>
  <c r="V76" i="18" s="1"/>
  <c r="O76" i="18"/>
  <c r="W75" i="18"/>
  <c r="AA75" i="18" s="1"/>
  <c r="AC75" i="18" s="1"/>
  <c r="V75" i="18"/>
  <c r="W76" i="18"/>
  <c r="AA76" i="18" s="1"/>
  <c r="AC76" i="18" s="1"/>
  <c r="B82" i="18"/>
  <c r="Z81" i="18"/>
  <c r="F78" i="18"/>
  <c r="L77" i="18"/>
  <c r="M77" i="18" s="1"/>
  <c r="O77" i="18" s="1"/>
  <c r="H77" i="18"/>
  <c r="Q76" i="18"/>
  <c r="AB76" i="18" s="1"/>
  <c r="G78" i="18"/>
  <c r="P77" i="18"/>
  <c r="A78" i="18"/>
  <c r="K78" i="18"/>
  <c r="J79" i="18"/>
  <c r="I80" i="18"/>
  <c r="E81" i="18"/>
  <c r="S64" i="17"/>
  <c r="Y64" i="17"/>
  <c r="N63" i="16"/>
  <c r="T63" i="16" s="1"/>
  <c r="V63" i="16" s="1"/>
  <c r="L64" i="16"/>
  <c r="M64" i="16" s="1"/>
  <c r="N64" i="16" s="1"/>
  <c r="T64" i="16" s="1"/>
  <c r="A65" i="16"/>
  <c r="K65" i="16"/>
  <c r="F67" i="16"/>
  <c r="J67" i="17"/>
  <c r="I68" i="17"/>
  <c r="G67" i="16"/>
  <c r="P66" i="16"/>
  <c r="U62" i="16"/>
  <c r="X62" i="16" s="1"/>
  <c r="Y62" i="16" s="1"/>
  <c r="S62" i="16"/>
  <c r="Y63" i="17"/>
  <c r="F67" i="17"/>
  <c r="P66" i="17"/>
  <c r="G67" i="17"/>
  <c r="U63" i="16"/>
  <c r="X63" i="16" s="1"/>
  <c r="I67" i="16"/>
  <c r="J66" i="16"/>
  <c r="N65" i="17"/>
  <c r="T65" i="17" s="1"/>
  <c r="A66" i="17"/>
  <c r="K66" i="17"/>
  <c r="E74" i="17"/>
  <c r="B73" i="17"/>
  <c r="Z72" i="17"/>
  <c r="H70" i="17"/>
  <c r="Q69" i="17"/>
  <c r="AB69" i="17" s="1"/>
  <c r="B73" i="16"/>
  <c r="Z72" i="16"/>
  <c r="H69" i="16"/>
  <c r="Q68" i="16"/>
  <c r="AB68" i="16" s="1"/>
  <c r="E75" i="16"/>
  <c r="F29" i="2"/>
  <c r="G28" i="2"/>
  <c r="H64" i="2"/>
  <c r="E74" i="2"/>
  <c r="B33" i="2"/>
  <c r="Z32" i="2"/>
  <c r="J68" i="19" l="1"/>
  <c r="I69" i="19"/>
  <c r="O65" i="19"/>
  <c r="W65" i="19"/>
  <c r="AA65" i="19" s="1"/>
  <c r="AC65" i="19" s="1"/>
  <c r="V65" i="19"/>
  <c r="L66" i="19"/>
  <c r="M66" i="19" s="1"/>
  <c r="O66" i="19" s="1"/>
  <c r="K67" i="19"/>
  <c r="A67" i="19"/>
  <c r="C70" i="19"/>
  <c r="P69" i="19"/>
  <c r="Q69" i="19"/>
  <c r="AB69" i="19" s="1"/>
  <c r="U64" i="19"/>
  <c r="X64" i="19" s="1"/>
  <c r="Y64" i="19" s="1"/>
  <c r="S64" i="19"/>
  <c r="Z81" i="19"/>
  <c r="B82" i="19"/>
  <c r="H78" i="19"/>
  <c r="F79" i="19"/>
  <c r="G78" i="19"/>
  <c r="E82" i="19"/>
  <c r="R67" i="18"/>
  <c r="U66" i="18"/>
  <c r="X66" i="18" s="1"/>
  <c r="Y66" i="18" s="1"/>
  <c r="S66" i="18"/>
  <c r="N77" i="18"/>
  <c r="T77" i="18" s="1"/>
  <c r="G79" i="18"/>
  <c r="P78" i="18"/>
  <c r="Z82" i="18"/>
  <c r="B83" i="18"/>
  <c r="I81" i="18"/>
  <c r="J80" i="18"/>
  <c r="E82" i="18"/>
  <c r="K79" i="18"/>
  <c r="A79" i="18"/>
  <c r="H78" i="18"/>
  <c r="Q77" i="18"/>
  <c r="AB77" i="18" s="1"/>
  <c r="L78" i="18"/>
  <c r="M78" i="18" s="1"/>
  <c r="N78" i="18" s="1"/>
  <c r="F79" i="18"/>
  <c r="W63" i="16"/>
  <c r="AA63" i="16" s="1"/>
  <c r="AC63" i="16" s="1"/>
  <c r="S63" i="16"/>
  <c r="K66" i="16"/>
  <c r="A66" i="16"/>
  <c r="P67" i="17"/>
  <c r="G68" i="17"/>
  <c r="I68" i="16"/>
  <c r="J67" i="16"/>
  <c r="S65" i="17"/>
  <c r="G68" i="16"/>
  <c r="P67" i="16"/>
  <c r="F68" i="16"/>
  <c r="V65" i="17"/>
  <c r="W65" i="17"/>
  <c r="L66" i="17"/>
  <c r="M66" i="17" s="1"/>
  <c r="O66" i="17" s="1"/>
  <c r="I69" i="17"/>
  <c r="J68" i="17"/>
  <c r="L65" i="16"/>
  <c r="M65" i="16" s="1"/>
  <c r="N65" i="16" s="1"/>
  <c r="T65" i="16" s="1"/>
  <c r="O64" i="16"/>
  <c r="F68" i="17"/>
  <c r="K67" i="17"/>
  <c r="A67" i="17"/>
  <c r="W64" i="16"/>
  <c r="AA64" i="16" s="1"/>
  <c r="AC64" i="16" s="1"/>
  <c r="V64" i="16"/>
  <c r="H71" i="17"/>
  <c r="Q70" i="17"/>
  <c r="AB70" i="17" s="1"/>
  <c r="Z73" i="17"/>
  <c r="B74" i="17"/>
  <c r="E75" i="17"/>
  <c r="H70" i="16"/>
  <c r="Q69" i="16"/>
  <c r="AB69" i="16" s="1"/>
  <c r="E76" i="16"/>
  <c r="Z73" i="16"/>
  <c r="B74" i="16"/>
  <c r="G29" i="2"/>
  <c r="F30" i="2"/>
  <c r="H65" i="2"/>
  <c r="E75" i="2"/>
  <c r="B34" i="2"/>
  <c r="Z33" i="2"/>
  <c r="N66" i="19" l="1"/>
  <c r="T66" i="19" s="1"/>
  <c r="C71" i="19"/>
  <c r="P70" i="19"/>
  <c r="Q70" i="19"/>
  <c r="AB70" i="19" s="1"/>
  <c r="S66" i="19"/>
  <c r="U66" i="19"/>
  <c r="X66" i="19" s="1"/>
  <c r="S65" i="19"/>
  <c r="U65" i="19"/>
  <c r="X65" i="19" s="1"/>
  <c r="Y65" i="19" s="1"/>
  <c r="I70" i="19"/>
  <c r="J69" i="19"/>
  <c r="L67" i="19"/>
  <c r="M67" i="19" s="1"/>
  <c r="N67" i="19" s="1"/>
  <c r="T67" i="19" s="1"/>
  <c r="A68" i="19"/>
  <c r="K68" i="19"/>
  <c r="F80" i="19"/>
  <c r="B83" i="19"/>
  <c r="Z82" i="19"/>
  <c r="H79" i="19"/>
  <c r="E83" i="19"/>
  <c r="G79" i="19"/>
  <c r="R68" i="18"/>
  <c r="U67" i="18"/>
  <c r="X67" i="18" s="1"/>
  <c r="Y67" i="18" s="1"/>
  <c r="S67" i="18"/>
  <c r="T78" i="18"/>
  <c r="V78" i="18" s="1"/>
  <c r="O78" i="18"/>
  <c r="I82" i="18"/>
  <c r="J81" i="18"/>
  <c r="B84" i="18"/>
  <c r="Z83" i="18"/>
  <c r="G80" i="18"/>
  <c r="P79" i="18"/>
  <c r="H79" i="18"/>
  <c r="Q78" i="18"/>
  <c r="AB78" i="18" s="1"/>
  <c r="E83" i="18"/>
  <c r="L79" i="18"/>
  <c r="M79" i="18" s="1"/>
  <c r="O79" i="18" s="1"/>
  <c r="F80" i="18"/>
  <c r="K80" i="18"/>
  <c r="A80" i="18"/>
  <c r="W77" i="18"/>
  <c r="AA77" i="18" s="1"/>
  <c r="AC77" i="18" s="1"/>
  <c r="V77" i="18"/>
  <c r="Y63" i="16"/>
  <c r="O65" i="16"/>
  <c r="S65" i="16" s="1"/>
  <c r="U66" i="17"/>
  <c r="X66" i="17" s="1"/>
  <c r="F69" i="16"/>
  <c r="K67" i="16"/>
  <c r="A67" i="16"/>
  <c r="L67" i="17"/>
  <c r="M67" i="17" s="1"/>
  <c r="N67" i="17" s="1"/>
  <c r="T67" i="17" s="1"/>
  <c r="W65" i="16"/>
  <c r="AA65" i="16" s="1"/>
  <c r="AC65" i="16" s="1"/>
  <c r="V65" i="16"/>
  <c r="AA65" i="17"/>
  <c r="AC65" i="17" s="1"/>
  <c r="Y65" i="17"/>
  <c r="J68" i="16"/>
  <c r="I69" i="16"/>
  <c r="F69" i="17"/>
  <c r="K68" i="17"/>
  <c r="L68" i="17" s="1"/>
  <c r="M68" i="17" s="1"/>
  <c r="N68" i="17" s="1"/>
  <c r="A68" i="17"/>
  <c r="G69" i="16"/>
  <c r="P68" i="16"/>
  <c r="N66" i="17"/>
  <c r="T66" i="17" s="1"/>
  <c r="L66" i="16"/>
  <c r="M66" i="16" s="1"/>
  <c r="N66" i="16" s="1"/>
  <c r="T66" i="16" s="1"/>
  <c r="S64" i="16"/>
  <c r="U64" i="16"/>
  <c r="X64" i="16" s="1"/>
  <c r="Y64" i="16" s="1"/>
  <c r="I70" i="17"/>
  <c r="J69" i="17"/>
  <c r="G69" i="17"/>
  <c r="P68" i="17"/>
  <c r="B75" i="17"/>
  <c r="Z74" i="17"/>
  <c r="E76" i="17"/>
  <c r="H72" i="17"/>
  <c r="Q71" i="17"/>
  <c r="AB71" i="17" s="1"/>
  <c r="B75" i="16"/>
  <c r="Z74" i="16"/>
  <c r="E77" i="16"/>
  <c r="H71" i="16"/>
  <c r="Q70" i="16"/>
  <c r="AB70" i="16" s="1"/>
  <c r="G30" i="2"/>
  <c r="F31" i="2"/>
  <c r="H66" i="2"/>
  <c r="E76" i="2"/>
  <c r="B35" i="2"/>
  <c r="Z34" i="2"/>
  <c r="V67" i="19" l="1"/>
  <c r="W67" i="19"/>
  <c r="AA67" i="19" s="1"/>
  <c r="AC67" i="19" s="1"/>
  <c r="L68" i="19"/>
  <c r="M68" i="19" s="1"/>
  <c r="O68" i="19" s="1"/>
  <c r="K69" i="19"/>
  <c r="A69" i="19"/>
  <c r="C72" i="19"/>
  <c r="Q71" i="19"/>
  <c r="AB71" i="19" s="1"/>
  <c r="P71" i="19"/>
  <c r="O67" i="19"/>
  <c r="I71" i="19"/>
  <c r="J70" i="19"/>
  <c r="W66" i="19"/>
  <c r="AA66" i="19" s="1"/>
  <c r="AC66" i="19" s="1"/>
  <c r="V66" i="19"/>
  <c r="G80" i="19"/>
  <c r="B84" i="19"/>
  <c r="Z83" i="19"/>
  <c r="F81" i="19"/>
  <c r="E84" i="19"/>
  <c r="H80" i="19"/>
  <c r="N79" i="18"/>
  <c r="T79" i="18" s="1"/>
  <c r="V79" i="18" s="1"/>
  <c r="R69" i="18"/>
  <c r="U68" i="18"/>
  <c r="X68" i="18" s="1"/>
  <c r="Y68" i="18" s="1"/>
  <c r="S68" i="18"/>
  <c r="W78" i="18"/>
  <c r="AA78" i="18" s="1"/>
  <c r="AC78" i="18" s="1"/>
  <c r="B85" i="18"/>
  <c r="Z84" i="18"/>
  <c r="K81" i="18"/>
  <c r="A81" i="18"/>
  <c r="H80" i="18"/>
  <c r="Q79" i="18"/>
  <c r="AB79" i="18" s="1"/>
  <c r="G81" i="18"/>
  <c r="P80" i="18"/>
  <c r="I83" i="18"/>
  <c r="J82" i="18"/>
  <c r="L80" i="18"/>
  <c r="M80" i="18" s="1"/>
  <c r="O80" i="18" s="1"/>
  <c r="F81" i="18"/>
  <c r="E84" i="18"/>
  <c r="U65" i="16"/>
  <c r="X65" i="16" s="1"/>
  <c r="Y65" i="16" s="1"/>
  <c r="T68" i="17"/>
  <c r="V68" i="17" s="1"/>
  <c r="O66" i="16"/>
  <c r="U66" i="16" s="1"/>
  <c r="X66" i="16" s="1"/>
  <c r="V66" i="17"/>
  <c r="W66" i="17"/>
  <c r="AA66" i="17" s="1"/>
  <c r="AC66" i="17" s="1"/>
  <c r="I70" i="16"/>
  <c r="J69" i="16"/>
  <c r="L67" i="16"/>
  <c r="M67" i="16" s="1"/>
  <c r="O67" i="16" s="1"/>
  <c r="G70" i="17"/>
  <c r="P69" i="17"/>
  <c r="O68" i="17"/>
  <c r="A68" i="16"/>
  <c r="K68" i="16"/>
  <c r="K69" i="17"/>
  <c r="A69" i="17"/>
  <c r="P69" i="16"/>
  <c r="G70" i="16"/>
  <c r="F70" i="17"/>
  <c r="V67" i="17"/>
  <c r="W67" i="17"/>
  <c r="AA67" i="17" s="1"/>
  <c r="AC67" i="17" s="1"/>
  <c r="F70" i="16"/>
  <c r="I71" i="17"/>
  <c r="J70" i="17"/>
  <c r="V66" i="16"/>
  <c r="W66" i="16"/>
  <c r="AA66" i="16" s="1"/>
  <c r="AC66" i="16" s="1"/>
  <c r="S66" i="17"/>
  <c r="O67" i="17"/>
  <c r="H73" i="17"/>
  <c r="Q72" i="17"/>
  <c r="AB72" i="17" s="1"/>
  <c r="B76" i="17"/>
  <c r="Z75" i="17"/>
  <c r="E77" i="17"/>
  <c r="B76" i="16"/>
  <c r="Z75" i="16"/>
  <c r="H72" i="16"/>
  <c r="Q71" i="16"/>
  <c r="AB71" i="16" s="1"/>
  <c r="E78" i="16"/>
  <c r="F32" i="2"/>
  <c r="G31" i="2"/>
  <c r="H67" i="2"/>
  <c r="E77" i="2"/>
  <c r="B36" i="2"/>
  <c r="Z35" i="2"/>
  <c r="U68" i="19" l="1"/>
  <c r="X68" i="19" s="1"/>
  <c r="U67" i="19"/>
  <c r="X67" i="19" s="1"/>
  <c r="Y67" i="19" s="1"/>
  <c r="S67" i="19"/>
  <c r="Y66" i="19"/>
  <c r="N68" i="19"/>
  <c r="T68" i="19" s="1"/>
  <c r="K70" i="19"/>
  <c r="A70" i="19"/>
  <c r="L69" i="19"/>
  <c r="M69" i="19" s="1"/>
  <c r="N69" i="19" s="1"/>
  <c r="T69" i="19" s="1"/>
  <c r="J71" i="19"/>
  <c r="I72" i="19"/>
  <c r="C73" i="19"/>
  <c r="Q72" i="19"/>
  <c r="AB72" i="19" s="1"/>
  <c r="P72" i="19"/>
  <c r="E85" i="19"/>
  <c r="H81" i="19"/>
  <c r="F82" i="19"/>
  <c r="G81" i="19"/>
  <c r="B85" i="19"/>
  <c r="Z84" i="19"/>
  <c r="R70" i="18"/>
  <c r="S69" i="18"/>
  <c r="U69" i="18"/>
  <c r="X69" i="18" s="1"/>
  <c r="Y69" i="18" s="1"/>
  <c r="W79" i="18"/>
  <c r="AA79" i="18" s="1"/>
  <c r="AC79" i="18" s="1"/>
  <c r="N80" i="18"/>
  <c r="T80" i="18" s="1"/>
  <c r="W80" i="18" s="1"/>
  <c r="AA80" i="18" s="1"/>
  <c r="AC80" i="18" s="1"/>
  <c r="K82" i="18"/>
  <c r="A82" i="18"/>
  <c r="B86" i="18"/>
  <c r="Z85" i="18"/>
  <c r="J83" i="18"/>
  <c r="I84" i="18"/>
  <c r="H81" i="18"/>
  <c r="Q80" i="18"/>
  <c r="AB80" i="18" s="1"/>
  <c r="E85" i="18"/>
  <c r="F82" i="18"/>
  <c r="L81" i="18"/>
  <c r="M81" i="18" s="1"/>
  <c r="N81" i="18" s="1"/>
  <c r="G82" i="18"/>
  <c r="P81" i="18"/>
  <c r="W68" i="17"/>
  <c r="AA68" i="17" s="1"/>
  <c r="AC68" i="17" s="1"/>
  <c r="S66" i="16"/>
  <c r="J71" i="17"/>
  <c r="I72" i="17"/>
  <c r="U68" i="17"/>
  <c r="X68" i="17" s="1"/>
  <c r="Y68" i="17" s="1"/>
  <c r="S68" i="17"/>
  <c r="U67" i="16"/>
  <c r="X67" i="16" s="1"/>
  <c r="L69" i="17"/>
  <c r="M69" i="17" s="1"/>
  <c r="N69" i="17" s="1"/>
  <c r="N67" i="16"/>
  <c r="T67" i="16" s="1"/>
  <c r="F71" i="16"/>
  <c r="F71" i="17"/>
  <c r="Y66" i="16"/>
  <c r="L68" i="16"/>
  <c r="M68" i="16" s="1"/>
  <c r="N68" i="16" s="1"/>
  <c r="T68" i="16" s="1"/>
  <c r="P70" i="17"/>
  <c r="G71" i="17"/>
  <c r="K69" i="16"/>
  <c r="A69" i="16"/>
  <c r="S67" i="17"/>
  <c r="U67" i="17"/>
  <c r="X67" i="17" s="1"/>
  <c r="Y67" i="17" s="1"/>
  <c r="A70" i="17"/>
  <c r="K70" i="17"/>
  <c r="L70" i="17" s="1"/>
  <c r="M70" i="17" s="1"/>
  <c r="N70" i="17" s="1"/>
  <c r="P70" i="16"/>
  <c r="G71" i="16"/>
  <c r="Y66" i="17"/>
  <c r="J70" i="16"/>
  <c r="I71" i="16"/>
  <c r="E78" i="17"/>
  <c r="B77" i="17"/>
  <c r="Z76" i="17"/>
  <c r="H74" i="17"/>
  <c r="Q73" i="17"/>
  <c r="AB73" i="17" s="1"/>
  <c r="B77" i="16"/>
  <c r="Z76" i="16"/>
  <c r="E79" i="16"/>
  <c r="H73" i="16"/>
  <c r="Q72" i="16"/>
  <c r="AB72" i="16" s="1"/>
  <c r="F33" i="2"/>
  <c r="G32" i="2"/>
  <c r="H68" i="2"/>
  <c r="E78" i="2"/>
  <c r="B37" i="2"/>
  <c r="Z36" i="2"/>
  <c r="L70" i="19" l="1"/>
  <c r="M70" i="19" s="1"/>
  <c r="N70" i="19" s="1"/>
  <c r="T70" i="19" s="1"/>
  <c r="O69" i="19"/>
  <c r="C74" i="19"/>
  <c r="P73" i="19"/>
  <c r="Q73" i="19"/>
  <c r="AB73" i="19" s="1"/>
  <c r="W69" i="19"/>
  <c r="AA69" i="19" s="1"/>
  <c r="AC69" i="19" s="1"/>
  <c r="V69" i="19"/>
  <c r="W68" i="19"/>
  <c r="AA68" i="19" s="1"/>
  <c r="AC68" i="19" s="1"/>
  <c r="V68" i="19"/>
  <c r="K71" i="19"/>
  <c r="A71" i="19"/>
  <c r="J72" i="19"/>
  <c r="I73" i="19"/>
  <c r="S68" i="19"/>
  <c r="Z85" i="19"/>
  <c r="B86" i="19"/>
  <c r="G82" i="19"/>
  <c r="E86" i="19"/>
  <c r="F83" i="19"/>
  <c r="H82" i="19"/>
  <c r="R71" i="18"/>
  <c r="S70" i="18"/>
  <c r="U70" i="18"/>
  <c r="X70" i="18" s="1"/>
  <c r="Y70" i="18" s="1"/>
  <c r="T81" i="18"/>
  <c r="W81" i="18" s="1"/>
  <c r="AA81" i="18" s="1"/>
  <c r="AC81" i="18" s="1"/>
  <c r="V80" i="18"/>
  <c r="O81" i="18"/>
  <c r="L82" i="18"/>
  <c r="M82" i="18" s="1"/>
  <c r="N82" i="18" s="1"/>
  <c r="F83" i="18"/>
  <c r="H82" i="18"/>
  <c r="Q81" i="18"/>
  <c r="AB81" i="18" s="1"/>
  <c r="Z86" i="18"/>
  <c r="B87" i="18"/>
  <c r="I85" i="18"/>
  <c r="J84" i="18"/>
  <c r="G83" i="18"/>
  <c r="P82" i="18"/>
  <c r="E86" i="18"/>
  <c r="K83" i="18"/>
  <c r="A83" i="18"/>
  <c r="T69" i="17"/>
  <c r="W69" i="17" s="1"/>
  <c r="AA69" i="17" s="1"/>
  <c r="AC69" i="17" s="1"/>
  <c r="AM21" i="11"/>
  <c r="T70" i="17"/>
  <c r="W70" i="17" s="1"/>
  <c r="AA70" i="17" s="1"/>
  <c r="AC70" i="17" s="1"/>
  <c r="S67" i="16"/>
  <c r="L69" i="16"/>
  <c r="M69" i="16" s="1"/>
  <c r="N69" i="16" s="1"/>
  <c r="W68" i="16"/>
  <c r="AA68" i="16" s="1"/>
  <c r="AC68" i="16" s="1"/>
  <c r="V68" i="16"/>
  <c r="G72" i="16"/>
  <c r="P71" i="16"/>
  <c r="G72" i="17"/>
  <c r="P71" i="17"/>
  <c r="F72" i="16"/>
  <c r="O69" i="17"/>
  <c r="I72" i="16"/>
  <c r="J71" i="16"/>
  <c r="O70" i="17"/>
  <c r="I73" i="17"/>
  <c r="J72" i="17"/>
  <c r="K70" i="16"/>
  <c r="A70" i="16"/>
  <c r="O68" i="16"/>
  <c r="F72" i="17"/>
  <c r="V67" i="16"/>
  <c r="W67" i="16"/>
  <c r="AA67" i="16" s="1"/>
  <c r="AC67" i="16" s="1"/>
  <c r="A71" i="17"/>
  <c r="K71" i="17"/>
  <c r="H75" i="17"/>
  <c r="Q74" i="17"/>
  <c r="AB74" i="17" s="1"/>
  <c r="E79" i="17"/>
  <c r="Z77" i="17"/>
  <c r="B78" i="17"/>
  <c r="E80" i="16"/>
  <c r="H74" i="16"/>
  <c r="Q73" i="16"/>
  <c r="AB73" i="16" s="1"/>
  <c r="Z77" i="16"/>
  <c r="B78" i="16"/>
  <c r="G33" i="2"/>
  <c r="F34" i="2"/>
  <c r="H69" i="2"/>
  <c r="E79" i="2"/>
  <c r="B38" i="2"/>
  <c r="Z37" i="2"/>
  <c r="Y68" i="19" l="1"/>
  <c r="L71" i="19"/>
  <c r="M71" i="19" s="1"/>
  <c r="N71" i="19" s="1"/>
  <c r="T71" i="19" s="1"/>
  <c r="C75" i="19"/>
  <c r="P74" i="19"/>
  <c r="Q74" i="19"/>
  <c r="AB74" i="19" s="1"/>
  <c r="J73" i="19"/>
  <c r="I74" i="19"/>
  <c r="S69" i="19"/>
  <c r="U69" i="19"/>
  <c r="X69" i="19" s="1"/>
  <c r="Y69" i="19" s="1"/>
  <c r="A72" i="19"/>
  <c r="K72" i="19"/>
  <c r="O70" i="19"/>
  <c r="V70" i="19"/>
  <c r="W70" i="19"/>
  <c r="AA70" i="19" s="1"/>
  <c r="AC70" i="19" s="1"/>
  <c r="F84" i="19"/>
  <c r="G83" i="19"/>
  <c r="H83" i="19"/>
  <c r="E87" i="19"/>
  <c r="B87" i="19"/>
  <c r="Z86" i="19"/>
  <c r="C28" i="1"/>
  <c r="V81" i="18"/>
  <c r="R72" i="18"/>
  <c r="S71" i="18"/>
  <c r="U71" i="18"/>
  <c r="X71" i="18" s="1"/>
  <c r="Y71" i="18" s="1"/>
  <c r="T82" i="18"/>
  <c r="V82" i="18" s="1"/>
  <c r="E87" i="18"/>
  <c r="G84" i="18"/>
  <c r="P83" i="18"/>
  <c r="O82" i="18"/>
  <c r="B88" i="18"/>
  <c r="Z87" i="18"/>
  <c r="L83" i="18"/>
  <c r="M83" i="18" s="1"/>
  <c r="O83" i="18" s="1"/>
  <c r="F84" i="18"/>
  <c r="K84" i="18"/>
  <c r="A84" i="18"/>
  <c r="I86" i="18"/>
  <c r="J85" i="18"/>
  <c r="H83" i="18"/>
  <c r="Q82" i="18"/>
  <c r="AB82" i="18" s="1"/>
  <c r="V70" i="17"/>
  <c r="V69" i="17"/>
  <c r="T69" i="16"/>
  <c r="V69" i="16" s="1"/>
  <c r="AM32" i="11"/>
  <c r="C29" i="1" s="1"/>
  <c r="L71" i="17"/>
  <c r="M71" i="17" s="1"/>
  <c r="O71" i="17" s="1"/>
  <c r="I74" i="17"/>
  <c r="J73" i="17"/>
  <c r="J72" i="16"/>
  <c r="I73" i="16"/>
  <c r="F73" i="17"/>
  <c r="Y67" i="16"/>
  <c r="U69" i="17"/>
  <c r="X69" i="17" s="1"/>
  <c r="Y69" i="17" s="1"/>
  <c r="S69" i="17"/>
  <c r="F73" i="16"/>
  <c r="P72" i="16"/>
  <c r="G73" i="16"/>
  <c r="U68" i="16"/>
  <c r="X68" i="16" s="1"/>
  <c r="Y68" i="16" s="1"/>
  <c r="S68" i="16"/>
  <c r="L70" i="16"/>
  <c r="M70" i="16" s="1"/>
  <c r="O70" i="16" s="1"/>
  <c r="S70" i="17"/>
  <c r="U70" i="17"/>
  <c r="X70" i="17" s="1"/>
  <c r="Y70" i="17" s="1"/>
  <c r="O69" i="16"/>
  <c r="K72" i="17"/>
  <c r="L72" i="17" s="1"/>
  <c r="M72" i="17" s="1"/>
  <c r="N72" i="17" s="1"/>
  <c r="A72" i="17"/>
  <c r="A71" i="16"/>
  <c r="K71" i="16"/>
  <c r="G73" i="17"/>
  <c r="P72" i="17"/>
  <c r="Z78" i="17"/>
  <c r="B79" i="17"/>
  <c r="E80" i="17"/>
  <c r="H76" i="17"/>
  <c r="Q75" i="17"/>
  <c r="AB75" i="17" s="1"/>
  <c r="H75" i="16"/>
  <c r="Q74" i="16"/>
  <c r="AB74" i="16" s="1"/>
  <c r="E81" i="16"/>
  <c r="B79" i="16"/>
  <c r="Z78" i="16"/>
  <c r="F35" i="2"/>
  <c r="G34" i="2"/>
  <c r="H70" i="2"/>
  <c r="E80" i="2"/>
  <c r="B39" i="2"/>
  <c r="Z38" i="2"/>
  <c r="W71" i="19" l="1"/>
  <c r="AA71" i="19" s="1"/>
  <c r="AC71" i="19" s="1"/>
  <c r="V71" i="19"/>
  <c r="L72" i="19"/>
  <c r="M72" i="19" s="1"/>
  <c r="N72" i="19" s="1"/>
  <c r="T72" i="19" s="1"/>
  <c r="J74" i="19"/>
  <c r="I75" i="19"/>
  <c r="C76" i="19"/>
  <c r="Q75" i="19"/>
  <c r="AB75" i="19" s="1"/>
  <c r="P75" i="19"/>
  <c r="K73" i="19"/>
  <c r="A73" i="19"/>
  <c r="O71" i="19"/>
  <c r="S70" i="19"/>
  <c r="U70" i="19"/>
  <c r="X70" i="19" s="1"/>
  <c r="Y70" i="19" s="1"/>
  <c r="B88" i="19"/>
  <c r="Z87" i="19"/>
  <c r="E88" i="19"/>
  <c r="H84" i="19"/>
  <c r="F85" i="19"/>
  <c r="G84" i="19"/>
  <c r="R73" i="18"/>
  <c r="S72" i="18"/>
  <c r="U72" i="18"/>
  <c r="X72" i="18" s="1"/>
  <c r="Y72" i="18" s="1"/>
  <c r="W82" i="18"/>
  <c r="AA82" i="18" s="1"/>
  <c r="AC82" i="18" s="1"/>
  <c r="B89" i="18"/>
  <c r="Z88" i="18"/>
  <c r="A85" i="18"/>
  <c r="K85" i="18"/>
  <c r="I87" i="18"/>
  <c r="J86" i="18"/>
  <c r="N83" i="18"/>
  <c r="T83" i="18" s="1"/>
  <c r="E88" i="18"/>
  <c r="H84" i="18"/>
  <c r="Q83" i="18"/>
  <c r="AB83" i="18" s="1"/>
  <c r="L84" i="18"/>
  <c r="M84" i="18" s="1"/>
  <c r="N84" i="18" s="1"/>
  <c r="F85" i="18"/>
  <c r="G85" i="18"/>
  <c r="P84" i="18"/>
  <c r="W69" i="16"/>
  <c r="AA69" i="16" s="1"/>
  <c r="AC69" i="16" s="1"/>
  <c r="F74" i="16"/>
  <c r="O72" i="17"/>
  <c r="A73" i="17"/>
  <c r="K73" i="17"/>
  <c r="L73" i="17" s="1"/>
  <c r="M73" i="17" s="1"/>
  <c r="O73" i="17" s="1"/>
  <c r="P73" i="17"/>
  <c r="G74" i="17"/>
  <c r="T72" i="17"/>
  <c r="N70" i="16"/>
  <c r="T70" i="16" s="1"/>
  <c r="P73" i="16"/>
  <c r="G74" i="16"/>
  <c r="F74" i="17"/>
  <c r="J74" i="17"/>
  <c r="I75" i="17"/>
  <c r="L71" i="16"/>
  <c r="M71" i="16" s="1"/>
  <c r="O71" i="16" s="1"/>
  <c r="U69" i="16"/>
  <c r="X69" i="16" s="1"/>
  <c r="S69" i="16"/>
  <c r="U70" i="16"/>
  <c r="X70" i="16" s="1"/>
  <c r="J73" i="16"/>
  <c r="I74" i="16"/>
  <c r="U71" i="17"/>
  <c r="X71" i="17" s="1"/>
  <c r="K72" i="16"/>
  <c r="A72" i="16"/>
  <c r="N71" i="17"/>
  <c r="T71" i="17" s="1"/>
  <c r="B80" i="17"/>
  <c r="Z79" i="17"/>
  <c r="H77" i="17"/>
  <c r="Q76" i="17"/>
  <c r="AB76" i="17" s="1"/>
  <c r="E81" i="17"/>
  <c r="E82" i="16"/>
  <c r="H76" i="16"/>
  <c r="Q75" i="16"/>
  <c r="AB75" i="16" s="1"/>
  <c r="B80" i="16"/>
  <c r="Z79" i="16"/>
  <c r="F36" i="2"/>
  <c r="G35" i="2"/>
  <c r="H71" i="2"/>
  <c r="E81" i="2"/>
  <c r="B40" i="2"/>
  <c r="Z39" i="2"/>
  <c r="O72" i="19" l="1"/>
  <c r="S72" i="19" s="1"/>
  <c r="C77" i="19"/>
  <c r="Q76" i="19"/>
  <c r="AB76" i="19" s="1"/>
  <c r="P76" i="19"/>
  <c r="L73" i="19"/>
  <c r="M73" i="19" s="1"/>
  <c r="O73" i="19" s="1"/>
  <c r="J75" i="19"/>
  <c r="I76" i="19"/>
  <c r="V72" i="19"/>
  <c r="W72" i="19"/>
  <c r="AA72" i="19" s="1"/>
  <c r="AC72" i="19" s="1"/>
  <c r="A74" i="19"/>
  <c r="K74" i="19"/>
  <c r="S71" i="19"/>
  <c r="U71" i="19"/>
  <c r="X71" i="19" s="1"/>
  <c r="Y71" i="19" s="1"/>
  <c r="G85" i="19"/>
  <c r="H85" i="19"/>
  <c r="F86" i="19"/>
  <c r="E89" i="19"/>
  <c r="B89" i="19"/>
  <c r="Z88" i="19"/>
  <c r="R74" i="18"/>
  <c r="S73" i="18"/>
  <c r="U73" i="18"/>
  <c r="X73" i="18" s="1"/>
  <c r="Y73" i="18" s="1"/>
  <c r="T84" i="18"/>
  <c r="W84" i="18" s="1"/>
  <c r="AA84" i="18" s="1"/>
  <c r="AC84" i="18" s="1"/>
  <c r="O84" i="18"/>
  <c r="H85" i="18"/>
  <c r="Q84" i="18"/>
  <c r="AB84" i="18" s="1"/>
  <c r="I88" i="18"/>
  <c r="J87" i="18"/>
  <c r="F86" i="18"/>
  <c r="L85" i="18"/>
  <c r="M85" i="18" s="1"/>
  <c r="O85" i="18" s="1"/>
  <c r="G86" i="18"/>
  <c r="P85" i="18"/>
  <c r="E89" i="18"/>
  <c r="W83" i="18"/>
  <c r="AA83" i="18" s="1"/>
  <c r="AC83" i="18" s="1"/>
  <c r="V83" i="18"/>
  <c r="A86" i="18"/>
  <c r="K86" i="18"/>
  <c r="B90" i="18"/>
  <c r="Z89" i="18"/>
  <c r="Y69" i="16"/>
  <c r="N73" i="17"/>
  <c r="T73" i="17" s="1"/>
  <c r="N71" i="16"/>
  <c r="T71" i="16" s="1"/>
  <c r="V71" i="16" s="1"/>
  <c r="S70" i="16"/>
  <c r="L72" i="16"/>
  <c r="M72" i="16" s="1"/>
  <c r="N72" i="16" s="1"/>
  <c r="T72" i="16" s="1"/>
  <c r="A73" i="16"/>
  <c r="K73" i="16"/>
  <c r="I76" i="17"/>
  <c r="J75" i="17"/>
  <c r="F75" i="17"/>
  <c r="W72" i="17"/>
  <c r="AA72" i="17" s="1"/>
  <c r="AC72" i="17" s="1"/>
  <c r="V72" i="17"/>
  <c r="S71" i="17"/>
  <c r="A74" i="17"/>
  <c r="K74" i="17"/>
  <c r="L74" i="17" s="1"/>
  <c r="M74" i="17" s="1"/>
  <c r="O74" i="17" s="1"/>
  <c r="G75" i="16"/>
  <c r="P74" i="16"/>
  <c r="G75" i="17"/>
  <c r="P74" i="17"/>
  <c r="S72" i="17"/>
  <c r="U72" i="17"/>
  <c r="X72" i="17" s="1"/>
  <c r="W71" i="17"/>
  <c r="AA71" i="17" s="1"/>
  <c r="AC71" i="17" s="1"/>
  <c r="V71" i="17"/>
  <c r="U71" i="16"/>
  <c r="X71" i="16" s="1"/>
  <c r="U73" i="17"/>
  <c r="X73" i="17" s="1"/>
  <c r="S73" i="17"/>
  <c r="J74" i="16"/>
  <c r="I75" i="16"/>
  <c r="W70" i="16"/>
  <c r="AA70" i="16" s="1"/>
  <c r="AC70" i="16" s="1"/>
  <c r="V70" i="16"/>
  <c r="F75" i="16"/>
  <c r="E82" i="17"/>
  <c r="H78" i="17"/>
  <c r="Q77" i="17"/>
  <c r="AB77" i="17" s="1"/>
  <c r="B81" i="17"/>
  <c r="Z80" i="17"/>
  <c r="B81" i="16"/>
  <c r="Z80" i="16"/>
  <c r="H77" i="16"/>
  <c r="Q76" i="16"/>
  <c r="AB76" i="16" s="1"/>
  <c r="E83" i="16"/>
  <c r="G36" i="2"/>
  <c r="F37" i="2"/>
  <c r="H72" i="2"/>
  <c r="E82" i="2"/>
  <c r="B41" i="2"/>
  <c r="Z40" i="2"/>
  <c r="U72" i="19" l="1"/>
  <c r="X72" i="19" s="1"/>
  <c r="Y72" i="19" s="1"/>
  <c r="N73" i="19"/>
  <c r="T73" i="19" s="1"/>
  <c r="W73" i="19" s="1"/>
  <c r="AA73" i="19" s="1"/>
  <c r="AC73" i="19" s="1"/>
  <c r="A75" i="19"/>
  <c r="K75" i="19"/>
  <c r="U73" i="19"/>
  <c r="X73" i="19" s="1"/>
  <c r="L74" i="19"/>
  <c r="M74" i="19" s="1"/>
  <c r="O74" i="19" s="1"/>
  <c r="J76" i="19"/>
  <c r="I77" i="19"/>
  <c r="C78" i="19"/>
  <c r="P77" i="19"/>
  <c r="Q77" i="19"/>
  <c r="AB77" i="19" s="1"/>
  <c r="H86" i="19"/>
  <c r="E90" i="19"/>
  <c r="F87" i="19"/>
  <c r="Z89" i="19"/>
  <c r="B90" i="19"/>
  <c r="G86" i="19"/>
  <c r="R75" i="18"/>
  <c r="U74" i="18"/>
  <c r="X74" i="18" s="1"/>
  <c r="Y74" i="18" s="1"/>
  <c r="S74" i="18"/>
  <c r="V84" i="18"/>
  <c r="Z90" i="18"/>
  <c r="B91" i="18"/>
  <c r="E90" i="18"/>
  <c r="L86" i="18"/>
  <c r="M86" i="18" s="1"/>
  <c r="O86" i="18" s="1"/>
  <c r="F87" i="18"/>
  <c r="H86" i="18"/>
  <c r="Q85" i="18"/>
  <c r="AB85" i="18" s="1"/>
  <c r="K87" i="18"/>
  <c r="A87" i="18"/>
  <c r="G87" i="18"/>
  <c r="P86" i="18"/>
  <c r="N85" i="18"/>
  <c r="T85" i="18" s="1"/>
  <c r="I89" i="18"/>
  <c r="J88" i="18"/>
  <c r="S71" i="16"/>
  <c r="V73" i="17"/>
  <c r="W73" i="17"/>
  <c r="AA73" i="17" s="1"/>
  <c r="AC73" i="17" s="1"/>
  <c r="Y72" i="17"/>
  <c r="W71" i="16"/>
  <c r="AA71" i="16" s="1"/>
  <c r="AC71" i="16" s="1"/>
  <c r="F76" i="16"/>
  <c r="K74" i="16"/>
  <c r="A74" i="16"/>
  <c r="Y70" i="16"/>
  <c r="N74" i="17"/>
  <c r="T74" i="17" s="1"/>
  <c r="L73" i="16"/>
  <c r="M73" i="16" s="1"/>
  <c r="N73" i="16" s="1"/>
  <c r="T73" i="16" s="1"/>
  <c r="Y71" i="17"/>
  <c r="P75" i="16"/>
  <c r="G76" i="16"/>
  <c r="F76" i="17"/>
  <c r="U74" i="17"/>
  <c r="X74" i="17" s="1"/>
  <c r="K75" i="17"/>
  <c r="L75" i="17" s="1"/>
  <c r="M75" i="17" s="1"/>
  <c r="N75" i="17" s="1"/>
  <c r="A75" i="17"/>
  <c r="O72" i="16"/>
  <c r="I76" i="16"/>
  <c r="J75" i="16"/>
  <c r="G76" i="17"/>
  <c r="P75" i="17"/>
  <c r="J76" i="17"/>
  <c r="I77" i="17"/>
  <c r="V72" i="16"/>
  <c r="W72" i="16"/>
  <c r="AA72" i="16" s="1"/>
  <c r="AC72" i="16" s="1"/>
  <c r="Z81" i="17"/>
  <c r="B82" i="17"/>
  <c r="E83" i="17"/>
  <c r="H79" i="17"/>
  <c r="Q78" i="17"/>
  <c r="AB78" i="17" s="1"/>
  <c r="H78" i="16"/>
  <c r="Q77" i="16"/>
  <c r="AB77" i="16" s="1"/>
  <c r="E84" i="16"/>
  <c r="Z81" i="16"/>
  <c r="B82" i="16"/>
  <c r="G37" i="2"/>
  <c r="F38" i="2"/>
  <c r="H73" i="2"/>
  <c r="E83" i="2"/>
  <c r="B42" i="2"/>
  <c r="Z41" i="2"/>
  <c r="V73" i="19" l="1"/>
  <c r="Y73" i="19"/>
  <c r="S73" i="19"/>
  <c r="C79" i="19"/>
  <c r="Q78" i="19"/>
  <c r="AB78" i="19" s="1"/>
  <c r="P78" i="19"/>
  <c r="U74" i="19"/>
  <c r="X74" i="19" s="1"/>
  <c r="I78" i="19"/>
  <c r="J77" i="19"/>
  <c r="A76" i="19"/>
  <c r="K76" i="19"/>
  <c r="L75" i="19"/>
  <c r="M75" i="19" s="1"/>
  <c r="N75" i="19" s="1"/>
  <c r="T75" i="19" s="1"/>
  <c r="N74" i="19"/>
  <c r="T74" i="19" s="1"/>
  <c r="G87" i="19"/>
  <c r="B91" i="19"/>
  <c r="Z90" i="19"/>
  <c r="F88" i="19"/>
  <c r="H87" i="19"/>
  <c r="E91" i="19"/>
  <c r="R76" i="18"/>
  <c r="S75" i="18"/>
  <c r="U75" i="18"/>
  <c r="X75" i="18" s="1"/>
  <c r="Y75" i="18" s="1"/>
  <c r="W85" i="18"/>
  <c r="AA85" i="18" s="1"/>
  <c r="AC85" i="18" s="1"/>
  <c r="V85" i="18"/>
  <c r="H87" i="18"/>
  <c r="Q86" i="18"/>
  <c r="AB86" i="18" s="1"/>
  <c r="N86" i="18"/>
  <c r="T86" i="18" s="1"/>
  <c r="B92" i="18"/>
  <c r="Z91" i="18"/>
  <c r="G88" i="18"/>
  <c r="P87" i="18"/>
  <c r="A88" i="18"/>
  <c r="K88" i="18"/>
  <c r="I90" i="18"/>
  <c r="J89" i="18"/>
  <c r="L87" i="18"/>
  <c r="M87" i="18" s="1"/>
  <c r="N87" i="18" s="1"/>
  <c r="F88" i="18"/>
  <c r="E91" i="18"/>
  <c r="Y73" i="17"/>
  <c r="Y71" i="16"/>
  <c r="O75" i="17"/>
  <c r="S75" i="17" s="1"/>
  <c r="U72" i="16"/>
  <c r="X72" i="16" s="1"/>
  <c r="Y72" i="16" s="1"/>
  <c r="S72" i="16"/>
  <c r="P76" i="16"/>
  <c r="G77" i="16"/>
  <c r="W73" i="16"/>
  <c r="AA73" i="16" s="1"/>
  <c r="AC73" i="16" s="1"/>
  <c r="V73" i="16"/>
  <c r="L74" i="16"/>
  <c r="M74" i="16" s="1"/>
  <c r="N74" i="16" s="1"/>
  <c r="T74" i="16" s="1"/>
  <c r="P76" i="17"/>
  <c r="G77" i="17"/>
  <c r="T75" i="17"/>
  <c r="V74" i="17"/>
  <c r="W74" i="17"/>
  <c r="AA74" i="17" s="1"/>
  <c r="AC74" i="17" s="1"/>
  <c r="I78" i="17"/>
  <c r="J77" i="17"/>
  <c r="K75" i="16"/>
  <c r="A75" i="16"/>
  <c r="K76" i="17"/>
  <c r="L76" i="17" s="1"/>
  <c r="M76" i="17" s="1"/>
  <c r="N76" i="17" s="1"/>
  <c r="A76" i="17"/>
  <c r="J76" i="16"/>
  <c r="I77" i="16"/>
  <c r="S74" i="17"/>
  <c r="F77" i="17"/>
  <c r="O73" i="16"/>
  <c r="F77" i="16"/>
  <c r="B83" i="17"/>
  <c r="Z82" i="17"/>
  <c r="H80" i="17"/>
  <c r="Q79" i="17"/>
  <c r="AB79" i="17" s="1"/>
  <c r="E84" i="17"/>
  <c r="B83" i="16"/>
  <c r="Z82" i="16"/>
  <c r="H79" i="16"/>
  <c r="Q78" i="16"/>
  <c r="AB78" i="16" s="1"/>
  <c r="E85" i="16"/>
  <c r="F39" i="2"/>
  <c r="G38" i="2"/>
  <c r="H74" i="2"/>
  <c r="E84" i="2"/>
  <c r="B43" i="2"/>
  <c r="Z42" i="2"/>
  <c r="O75" i="19" l="1"/>
  <c r="S75" i="19" s="1"/>
  <c r="W74" i="19"/>
  <c r="AA74" i="19" s="1"/>
  <c r="AC74" i="19" s="1"/>
  <c r="V74" i="19"/>
  <c r="K77" i="19"/>
  <c r="A77" i="19"/>
  <c r="W75" i="19"/>
  <c r="AA75" i="19" s="1"/>
  <c r="AC75" i="19" s="1"/>
  <c r="V75" i="19"/>
  <c r="J78" i="19"/>
  <c r="I79" i="19"/>
  <c r="L76" i="19"/>
  <c r="M76" i="19" s="1"/>
  <c r="O76" i="19" s="1"/>
  <c r="S74" i="19"/>
  <c r="C80" i="19"/>
  <c r="P79" i="19"/>
  <c r="Q79" i="19"/>
  <c r="AB79" i="19" s="1"/>
  <c r="F89" i="19"/>
  <c r="G88" i="19"/>
  <c r="H88" i="19"/>
  <c r="E92" i="19"/>
  <c r="B92" i="19"/>
  <c r="Z91" i="19"/>
  <c r="R77" i="18"/>
  <c r="U76" i="18"/>
  <c r="X76" i="18" s="1"/>
  <c r="Y76" i="18" s="1"/>
  <c r="S76" i="18"/>
  <c r="T87" i="18"/>
  <c r="W87" i="18" s="1"/>
  <c r="AA87" i="18" s="1"/>
  <c r="AC87" i="18" s="1"/>
  <c r="O87" i="18"/>
  <c r="I91" i="18"/>
  <c r="J90" i="18"/>
  <c r="L88" i="18"/>
  <c r="M88" i="18" s="1"/>
  <c r="O88" i="18" s="1"/>
  <c r="F89" i="18"/>
  <c r="G89" i="18"/>
  <c r="P88" i="18"/>
  <c r="B93" i="18"/>
  <c r="Z92" i="18"/>
  <c r="V86" i="18"/>
  <c r="W86" i="18"/>
  <c r="AA86" i="18" s="1"/>
  <c r="AC86" i="18" s="1"/>
  <c r="E92" i="18"/>
  <c r="K89" i="18"/>
  <c r="A89" i="18"/>
  <c r="H88" i="18"/>
  <c r="Q87" i="18"/>
  <c r="AB87" i="18" s="1"/>
  <c r="U75" i="17"/>
  <c r="X75" i="17" s="1"/>
  <c r="T76" i="17"/>
  <c r="W76" i="17" s="1"/>
  <c r="AA76" i="17" s="1"/>
  <c r="AC76" i="17" s="1"/>
  <c r="U73" i="16"/>
  <c r="X73" i="16" s="1"/>
  <c r="Y73" i="16" s="1"/>
  <c r="S73" i="16"/>
  <c r="I78" i="16"/>
  <c r="J77" i="16"/>
  <c r="A76" i="16"/>
  <c r="K76" i="16"/>
  <c r="L75" i="16"/>
  <c r="M75" i="16" s="1"/>
  <c r="N75" i="16" s="1"/>
  <c r="T75" i="16" s="1"/>
  <c r="O74" i="16"/>
  <c r="G78" i="16"/>
  <c r="P77" i="16"/>
  <c r="F78" i="17"/>
  <c r="K77" i="17"/>
  <c r="L77" i="17" s="1"/>
  <c r="M77" i="17" s="1"/>
  <c r="N77" i="17" s="1"/>
  <c r="A77" i="17"/>
  <c r="V75" i="17"/>
  <c r="W75" i="17"/>
  <c r="AA75" i="17" s="1"/>
  <c r="AC75" i="17" s="1"/>
  <c r="W74" i="16"/>
  <c r="AA74" i="16" s="1"/>
  <c r="AC74" i="16" s="1"/>
  <c r="V74" i="16"/>
  <c r="F78" i="16"/>
  <c r="O76" i="17"/>
  <c r="J78" i="17"/>
  <c r="I79" i="17"/>
  <c r="G78" i="17"/>
  <c r="P77" i="17"/>
  <c r="Y74" i="17"/>
  <c r="E85" i="17"/>
  <c r="B84" i="17"/>
  <c r="Z83" i="17"/>
  <c r="H81" i="17"/>
  <c r="Q80" i="17"/>
  <c r="AB80" i="17" s="1"/>
  <c r="B84" i="16"/>
  <c r="Z83" i="16"/>
  <c r="E86" i="16"/>
  <c r="H80" i="16"/>
  <c r="Q79" i="16"/>
  <c r="AB79" i="16" s="1"/>
  <c r="F40" i="2"/>
  <c r="G39" i="2"/>
  <c r="H75" i="2"/>
  <c r="E85" i="2"/>
  <c r="Z43" i="2"/>
  <c r="B44" i="2"/>
  <c r="U75" i="19" l="1"/>
  <c r="X75" i="19" s="1"/>
  <c r="Y75" i="19" s="1"/>
  <c r="Y74" i="19"/>
  <c r="U76" i="19"/>
  <c r="X76" i="19" s="1"/>
  <c r="I80" i="19"/>
  <c r="J79" i="19"/>
  <c r="C81" i="19"/>
  <c r="Q80" i="19"/>
  <c r="AB80" i="19" s="1"/>
  <c r="P80" i="19"/>
  <c r="N76" i="19"/>
  <c r="T76" i="19" s="1"/>
  <c r="K78" i="19"/>
  <c r="A78" i="19"/>
  <c r="L77" i="19"/>
  <c r="M77" i="19" s="1"/>
  <c r="O77" i="19" s="1"/>
  <c r="F90" i="19"/>
  <c r="B93" i="19"/>
  <c r="Z92" i="19"/>
  <c r="E93" i="19"/>
  <c r="H89" i="19"/>
  <c r="G89" i="19"/>
  <c r="V87" i="18"/>
  <c r="R78" i="18"/>
  <c r="U77" i="18"/>
  <c r="X77" i="18" s="1"/>
  <c r="Y77" i="18" s="1"/>
  <c r="S77" i="18"/>
  <c r="F90" i="18"/>
  <c r="L89" i="18"/>
  <c r="M89" i="18" s="1"/>
  <c r="O89" i="18" s="1"/>
  <c r="I92" i="18"/>
  <c r="J91" i="18"/>
  <c r="H89" i="18"/>
  <c r="Q88" i="18"/>
  <c r="AB88" i="18" s="1"/>
  <c r="E93" i="18"/>
  <c r="G90" i="18"/>
  <c r="P89" i="18"/>
  <c r="B94" i="18"/>
  <c r="Z93" i="18"/>
  <c r="N88" i="18"/>
  <c r="T88" i="18" s="1"/>
  <c r="A90" i="18"/>
  <c r="K90" i="18"/>
  <c r="V76" i="17"/>
  <c r="T77" i="17"/>
  <c r="V77" i="17" s="1"/>
  <c r="V75" i="16"/>
  <c r="W75" i="16"/>
  <c r="AA75" i="16" s="1"/>
  <c r="AC75" i="16" s="1"/>
  <c r="K78" i="17"/>
  <c r="L78" i="17" s="1"/>
  <c r="M78" i="17" s="1"/>
  <c r="N78" i="17" s="1"/>
  <c r="A78" i="17"/>
  <c r="Y75" i="17"/>
  <c r="O77" i="17"/>
  <c r="U74" i="16"/>
  <c r="X74" i="16" s="1"/>
  <c r="Y74" i="16" s="1"/>
  <c r="S74" i="16"/>
  <c r="L76" i="16"/>
  <c r="M76" i="16" s="1"/>
  <c r="O76" i="16" s="1"/>
  <c r="A77" i="16"/>
  <c r="K77" i="16"/>
  <c r="S76" i="17"/>
  <c r="U76" i="17"/>
  <c r="X76" i="17" s="1"/>
  <c r="Y76" i="17" s="1"/>
  <c r="F79" i="17"/>
  <c r="O75" i="16"/>
  <c r="I79" i="16"/>
  <c r="J78" i="16"/>
  <c r="G79" i="17"/>
  <c r="P78" i="17"/>
  <c r="I80" i="17"/>
  <c r="J79" i="17"/>
  <c r="F79" i="16"/>
  <c r="P78" i="16"/>
  <c r="G79" i="16"/>
  <c r="H82" i="17"/>
  <c r="Q81" i="17"/>
  <c r="AB81" i="17" s="1"/>
  <c r="E86" i="17"/>
  <c r="Z84" i="17"/>
  <c r="B85" i="17"/>
  <c r="H81" i="16"/>
  <c r="Q80" i="16"/>
  <c r="AB80" i="16" s="1"/>
  <c r="B85" i="16"/>
  <c r="Z84" i="16"/>
  <c r="E87" i="16"/>
  <c r="G40" i="2"/>
  <c r="F41" i="2"/>
  <c r="H76" i="2"/>
  <c r="E86" i="2"/>
  <c r="B45" i="2"/>
  <c r="Z44" i="2"/>
  <c r="N77" i="19" l="1"/>
  <c r="T77" i="19" s="1"/>
  <c r="W77" i="19" s="1"/>
  <c r="AA77" i="19" s="1"/>
  <c r="AC77" i="19" s="1"/>
  <c r="U77" i="19"/>
  <c r="X77" i="19" s="1"/>
  <c r="I81" i="19"/>
  <c r="J80" i="19"/>
  <c r="A79" i="19"/>
  <c r="K79" i="19"/>
  <c r="W76" i="19"/>
  <c r="AA76" i="19" s="1"/>
  <c r="AC76" i="19" s="1"/>
  <c r="V76" i="19"/>
  <c r="L78" i="19"/>
  <c r="M78" i="19" s="1"/>
  <c r="O78" i="19" s="1"/>
  <c r="C82" i="19"/>
  <c r="P81" i="19"/>
  <c r="Q81" i="19"/>
  <c r="AB81" i="19" s="1"/>
  <c r="S76" i="19"/>
  <c r="H90" i="19"/>
  <c r="Z93" i="19"/>
  <c r="B94" i="19"/>
  <c r="G90" i="19"/>
  <c r="E94" i="19"/>
  <c r="F91" i="19"/>
  <c r="R79" i="18"/>
  <c r="U78" i="18"/>
  <c r="X78" i="18" s="1"/>
  <c r="Y78" i="18" s="1"/>
  <c r="S78" i="18"/>
  <c r="W88" i="18"/>
  <c r="AA88" i="18" s="1"/>
  <c r="AC88" i="18" s="1"/>
  <c r="V88" i="18"/>
  <c r="E94" i="18"/>
  <c r="I93" i="18"/>
  <c r="J92" i="18"/>
  <c r="L90" i="18"/>
  <c r="M90" i="18" s="1"/>
  <c r="N90" i="18" s="1"/>
  <c r="F91" i="18"/>
  <c r="Z94" i="18"/>
  <c r="B95" i="18"/>
  <c r="G91" i="18"/>
  <c r="P90" i="18"/>
  <c r="H90" i="18"/>
  <c r="Q89" i="18"/>
  <c r="AB89" i="18" s="1"/>
  <c r="N89" i="18"/>
  <c r="T89" i="18" s="1"/>
  <c r="A91" i="18"/>
  <c r="K91" i="18"/>
  <c r="O78" i="17"/>
  <c r="U78" i="17" s="1"/>
  <c r="X78" i="17" s="1"/>
  <c r="W77" i="17"/>
  <c r="AA77" i="17" s="1"/>
  <c r="AC77" i="17" s="1"/>
  <c r="N76" i="16"/>
  <c r="T76" i="16" s="1"/>
  <c r="W76" i="16" s="1"/>
  <c r="AA76" i="16" s="1"/>
  <c r="AC76" i="16" s="1"/>
  <c r="U76" i="16"/>
  <c r="X76" i="16" s="1"/>
  <c r="S75" i="16"/>
  <c r="U75" i="16"/>
  <c r="X75" i="16" s="1"/>
  <c r="Y75" i="16" s="1"/>
  <c r="U77" i="17"/>
  <c r="X77" i="17" s="1"/>
  <c r="S77" i="17"/>
  <c r="F80" i="16"/>
  <c r="P79" i="17"/>
  <c r="G80" i="17"/>
  <c r="L77" i="16"/>
  <c r="M77" i="16" s="1"/>
  <c r="O77" i="16" s="1"/>
  <c r="G80" i="16"/>
  <c r="P79" i="16"/>
  <c r="A79" i="17"/>
  <c r="K79" i="17"/>
  <c r="L79" i="17" s="1"/>
  <c r="M79" i="17" s="1"/>
  <c r="O79" i="17" s="1"/>
  <c r="U79" i="17" s="1"/>
  <c r="X79" i="17" s="1"/>
  <c r="A78" i="16"/>
  <c r="K78" i="16"/>
  <c r="F80" i="17"/>
  <c r="I81" i="17"/>
  <c r="J80" i="17"/>
  <c r="I80" i="16"/>
  <c r="J79" i="16"/>
  <c r="T78" i="17"/>
  <c r="E87" i="17"/>
  <c r="H83" i="17"/>
  <c r="Q82" i="17"/>
  <c r="AB82" i="17" s="1"/>
  <c r="B86" i="17"/>
  <c r="Z85" i="17"/>
  <c r="H82" i="16"/>
  <c r="Q81" i="16"/>
  <c r="AB81" i="16" s="1"/>
  <c r="E88" i="16"/>
  <c r="Z85" i="16"/>
  <c r="B86" i="16"/>
  <c r="F42" i="2"/>
  <c r="G41" i="2"/>
  <c r="H77" i="2"/>
  <c r="E87" i="2"/>
  <c r="E88" i="2" s="1"/>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E124" i="2" s="1"/>
  <c r="E125" i="2" s="1"/>
  <c r="E126" i="2" s="1"/>
  <c r="E127" i="2" s="1"/>
  <c r="E128" i="2" s="1"/>
  <c r="E129" i="2" s="1"/>
  <c r="B46" i="2"/>
  <c r="Z45" i="2"/>
  <c r="S77" i="19" l="1"/>
  <c r="V77" i="19"/>
  <c r="N78" i="19"/>
  <c r="T78" i="19" s="1"/>
  <c r="W78" i="19" s="1"/>
  <c r="AA78" i="19" s="1"/>
  <c r="AC78" i="19" s="1"/>
  <c r="Y77" i="19"/>
  <c r="L79" i="19"/>
  <c r="M79" i="19" s="1"/>
  <c r="O79" i="19" s="1"/>
  <c r="C83" i="19"/>
  <c r="P82" i="19"/>
  <c r="Q82" i="19"/>
  <c r="AB82" i="19" s="1"/>
  <c r="K80" i="19"/>
  <c r="A80" i="19"/>
  <c r="U78" i="19"/>
  <c r="X78" i="19" s="1"/>
  <c r="Y76" i="19"/>
  <c r="I82" i="19"/>
  <c r="J81" i="19"/>
  <c r="H91" i="19"/>
  <c r="F92" i="19"/>
  <c r="E95" i="19"/>
  <c r="G91" i="19"/>
  <c r="B95" i="19"/>
  <c r="Z94" i="19"/>
  <c r="R80" i="18"/>
  <c r="U79" i="18"/>
  <c r="X79" i="18" s="1"/>
  <c r="Y79" i="18" s="1"/>
  <c r="S79" i="18"/>
  <c r="T90" i="18"/>
  <c r="V90" i="18" s="1"/>
  <c r="W89" i="18"/>
  <c r="AA89" i="18" s="1"/>
  <c r="AC89" i="18" s="1"/>
  <c r="V89" i="18"/>
  <c r="G92" i="18"/>
  <c r="P91" i="18"/>
  <c r="O90" i="18"/>
  <c r="I94" i="18"/>
  <c r="J93" i="18"/>
  <c r="B96" i="18"/>
  <c r="Z95" i="18"/>
  <c r="H91" i="18"/>
  <c r="Q90" i="18"/>
  <c r="AB90" i="18" s="1"/>
  <c r="E95" i="18"/>
  <c r="L91" i="18"/>
  <c r="M91" i="18" s="1"/>
  <c r="O91" i="18" s="1"/>
  <c r="F92" i="18"/>
  <c r="A92" i="18"/>
  <c r="K92" i="18"/>
  <c r="S78" i="17"/>
  <c r="V76" i="16"/>
  <c r="Y77" i="17"/>
  <c r="S76" i="16"/>
  <c r="K80" i="17"/>
  <c r="A80" i="17"/>
  <c r="L78" i="16"/>
  <c r="M78" i="16" s="1"/>
  <c r="O78" i="16" s="1"/>
  <c r="I82" i="17"/>
  <c r="J81" i="17"/>
  <c r="G81" i="16"/>
  <c r="P80" i="16"/>
  <c r="F81" i="16"/>
  <c r="K79" i="16"/>
  <c r="A79" i="16"/>
  <c r="N79" i="17"/>
  <c r="T79" i="17" s="1"/>
  <c r="N77" i="16"/>
  <c r="T77" i="16" s="1"/>
  <c r="G81" i="17"/>
  <c r="P80" i="17"/>
  <c r="Y76" i="16"/>
  <c r="W78" i="17"/>
  <c r="AA78" i="17" s="1"/>
  <c r="AC78" i="17" s="1"/>
  <c r="V78" i="17"/>
  <c r="J80" i="16"/>
  <c r="I81" i="16"/>
  <c r="F81" i="17"/>
  <c r="L80" i="17"/>
  <c r="M80" i="17" s="1"/>
  <c r="N80" i="17" s="1"/>
  <c r="U77" i="16"/>
  <c r="X77" i="16" s="1"/>
  <c r="H84" i="17"/>
  <c r="Q83" i="17"/>
  <c r="AB83" i="17" s="1"/>
  <c r="Z86" i="17"/>
  <c r="B87" i="17"/>
  <c r="E88" i="17"/>
  <c r="B87" i="16"/>
  <c r="Z86" i="16"/>
  <c r="E89" i="16"/>
  <c r="H83" i="16"/>
  <c r="Q82" i="16"/>
  <c r="AB82" i="16" s="1"/>
  <c r="G42" i="2"/>
  <c r="F43" i="2"/>
  <c r="H78" i="2"/>
  <c r="E130" i="2"/>
  <c r="Z46" i="2"/>
  <c r="B47" i="2"/>
  <c r="S78" i="19" l="1"/>
  <c r="V78" i="19"/>
  <c r="N79" i="19"/>
  <c r="T79" i="19" s="1"/>
  <c r="W79" i="19" s="1"/>
  <c r="AA79" i="19" s="1"/>
  <c r="AC79" i="19" s="1"/>
  <c r="Y78" i="19"/>
  <c r="U79" i="19"/>
  <c r="X79" i="19" s="1"/>
  <c r="K81" i="19"/>
  <c r="A81" i="19"/>
  <c r="L80" i="19"/>
  <c r="M80" i="19" s="1"/>
  <c r="O80" i="19" s="1"/>
  <c r="U80" i="19" s="1"/>
  <c r="X80" i="19" s="1"/>
  <c r="I83" i="19"/>
  <c r="J82" i="19"/>
  <c r="C84" i="19"/>
  <c r="P83" i="19"/>
  <c r="Q83" i="19"/>
  <c r="AB83" i="19" s="1"/>
  <c r="B96" i="19"/>
  <c r="Z95" i="19"/>
  <c r="F93" i="19"/>
  <c r="G92" i="19"/>
  <c r="E96" i="19"/>
  <c r="H92" i="19"/>
  <c r="R81" i="18"/>
  <c r="S80" i="18"/>
  <c r="U80" i="18"/>
  <c r="X80" i="18" s="1"/>
  <c r="Y80" i="18" s="1"/>
  <c r="W90" i="18"/>
  <c r="AA90" i="18" s="1"/>
  <c r="AC90" i="18" s="1"/>
  <c r="L92" i="18"/>
  <c r="M92" i="18" s="1"/>
  <c r="O92" i="18" s="1"/>
  <c r="F93" i="18"/>
  <c r="E96" i="18"/>
  <c r="I95" i="18"/>
  <c r="J94" i="18"/>
  <c r="N91" i="18"/>
  <c r="T91" i="18" s="1"/>
  <c r="H92" i="18"/>
  <c r="Q91" i="18"/>
  <c r="AB91" i="18" s="1"/>
  <c r="B97" i="18"/>
  <c r="Z96" i="18"/>
  <c r="K93" i="18"/>
  <c r="A93" i="18"/>
  <c r="G93" i="18"/>
  <c r="P92" i="18"/>
  <c r="S77" i="16"/>
  <c r="T80" i="17"/>
  <c r="W80" i="17" s="1"/>
  <c r="AA80" i="17" s="1"/>
  <c r="AC80" i="17" s="1"/>
  <c r="F82" i="17"/>
  <c r="V77" i="16"/>
  <c r="W77" i="16"/>
  <c r="AA77" i="16" s="1"/>
  <c r="AC77" i="16" s="1"/>
  <c r="G82" i="16"/>
  <c r="P81" i="16"/>
  <c r="N78" i="16"/>
  <c r="T78" i="16" s="1"/>
  <c r="J81" i="16"/>
  <c r="I82" i="16"/>
  <c r="W79" i="17"/>
  <c r="V79" i="17"/>
  <c r="F82" i="16"/>
  <c r="A81" i="17"/>
  <c r="K81" i="17"/>
  <c r="L81" i="17" s="1"/>
  <c r="M81" i="17" s="1"/>
  <c r="N81" i="17" s="1"/>
  <c r="U78" i="16"/>
  <c r="X78" i="16" s="1"/>
  <c r="K80" i="16"/>
  <c r="A80" i="16"/>
  <c r="Y78" i="17"/>
  <c r="I83" i="17"/>
  <c r="J82" i="17"/>
  <c r="G82" i="17"/>
  <c r="P81" i="17"/>
  <c r="L79" i="16"/>
  <c r="M79" i="16" s="1"/>
  <c r="O79" i="16" s="1"/>
  <c r="S79" i="17"/>
  <c r="O80" i="17"/>
  <c r="E89" i="17"/>
  <c r="H85" i="17"/>
  <c r="Q84" i="17"/>
  <c r="AB84" i="17" s="1"/>
  <c r="B88" i="17"/>
  <c r="Z87" i="17"/>
  <c r="H84" i="16"/>
  <c r="Q83" i="16"/>
  <c r="AB83" i="16" s="1"/>
  <c r="E90" i="16"/>
  <c r="B88" i="16"/>
  <c r="Z87" i="16"/>
  <c r="G43" i="2"/>
  <c r="F44" i="2"/>
  <c r="H79" i="2"/>
  <c r="E131" i="2"/>
  <c r="Z47" i="2"/>
  <c r="B48" i="2"/>
  <c r="V79" i="19" l="1"/>
  <c r="S79" i="19"/>
  <c r="N80" i="19"/>
  <c r="T80" i="19" s="1"/>
  <c r="C85" i="19"/>
  <c r="Q84" i="19"/>
  <c r="AB84" i="19" s="1"/>
  <c r="P84" i="19"/>
  <c r="A82" i="19"/>
  <c r="K82" i="19"/>
  <c r="I84" i="19"/>
  <c r="J83" i="19"/>
  <c r="L81" i="19"/>
  <c r="M81" i="19" s="1"/>
  <c r="N81" i="19" s="1"/>
  <c r="T81" i="19" s="1"/>
  <c r="Y79" i="19"/>
  <c r="G93" i="19"/>
  <c r="F94" i="19"/>
  <c r="H93" i="19"/>
  <c r="B97" i="19"/>
  <c r="Z96" i="19"/>
  <c r="E97" i="19"/>
  <c r="R82" i="18"/>
  <c r="U81" i="18"/>
  <c r="X81" i="18" s="1"/>
  <c r="Y81" i="18" s="1"/>
  <c r="S81" i="18"/>
  <c r="H93" i="18"/>
  <c r="Q92" i="18"/>
  <c r="AB92" i="18" s="1"/>
  <c r="E97" i="18"/>
  <c r="F94" i="18"/>
  <c r="L93" i="18"/>
  <c r="M93" i="18" s="1"/>
  <c r="N93" i="18" s="1"/>
  <c r="Z97" i="18"/>
  <c r="B98" i="18"/>
  <c r="G94" i="18"/>
  <c r="P93" i="18"/>
  <c r="W91" i="18"/>
  <c r="AA91" i="18" s="1"/>
  <c r="AC91" i="18" s="1"/>
  <c r="V91" i="18"/>
  <c r="K94" i="18"/>
  <c r="A94" i="18"/>
  <c r="N92" i="18"/>
  <c r="T92" i="18" s="1"/>
  <c r="J95" i="18"/>
  <c r="I96" i="18"/>
  <c r="Y77" i="16"/>
  <c r="V80" i="17"/>
  <c r="T81" i="17"/>
  <c r="V81" i="17" s="1"/>
  <c r="U79" i="16"/>
  <c r="X79" i="16" s="1"/>
  <c r="S80" i="17"/>
  <c r="U80" i="17"/>
  <c r="X80" i="17" s="1"/>
  <c r="Y80" i="17" s="1"/>
  <c r="A82" i="17"/>
  <c r="K82" i="17"/>
  <c r="L82" i="17" s="1"/>
  <c r="M82" i="17" s="1"/>
  <c r="N82" i="17" s="1"/>
  <c r="L80" i="16"/>
  <c r="M80" i="16" s="1"/>
  <c r="N80" i="16" s="1"/>
  <c r="T80" i="16" s="1"/>
  <c r="AA79" i="17"/>
  <c r="AC79" i="17" s="1"/>
  <c r="Y79" i="17"/>
  <c r="W78" i="16"/>
  <c r="AA78" i="16" s="1"/>
  <c r="AC78" i="16" s="1"/>
  <c r="V78" i="16"/>
  <c r="G83" i="17"/>
  <c r="P82" i="17"/>
  <c r="J83" i="17"/>
  <c r="I84" i="17"/>
  <c r="I83" i="16"/>
  <c r="J82" i="16"/>
  <c r="O81" i="17"/>
  <c r="N79" i="16"/>
  <c r="T79" i="16" s="1"/>
  <c r="S78" i="16"/>
  <c r="F83" i="16"/>
  <c r="A81" i="16"/>
  <c r="K81" i="16"/>
  <c r="P82" i="16"/>
  <c r="G83" i="16"/>
  <c r="F83" i="17"/>
  <c r="E90" i="17"/>
  <c r="Z88" i="17"/>
  <c r="B89" i="17"/>
  <c r="H86" i="17"/>
  <c r="Q85" i="17"/>
  <c r="AB85" i="17" s="1"/>
  <c r="E91" i="16"/>
  <c r="B89" i="16"/>
  <c r="Z88" i="16"/>
  <c r="H85" i="16"/>
  <c r="Q84" i="16"/>
  <c r="AB84" i="16" s="1"/>
  <c r="F45" i="2"/>
  <c r="G44" i="2"/>
  <c r="H80" i="2"/>
  <c r="E132" i="2"/>
  <c r="Z48" i="2"/>
  <c r="B49" i="2"/>
  <c r="S80" i="19" l="1"/>
  <c r="O81" i="19"/>
  <c r="U81" i="19" s="1"/>
  <c r="X81" i="19" s="1"/>
  <c r="V81" i="19"/>
  <c r="W81" i="19"/>
  <c r="AA81" i="19" s="1"/>
  <c r="AC81" i="19" s="1"/>
  <c r="W80" i="19"/>
  <c r="V80" i="19"/>
  <c r="A83" i="19"/>
  <c r="K83" i="19"/>
  <c r="L82" i="19"/>
  <c r="M82" i="19" s="1"/>
  <c r="N82" i="19" s="1"/>
  <c r="T82" i="19" s="1"/>
  <c r="I85" i="19"/>
  <c r="J84" i="19"/>
  <c r="C86" i="19"/>
  <c r="Q85" i="19"/>
  <c r="AB85" i="19" s="1"/>
  <c r="P85" i="19"/>
  <c r="H94" i="19"/>
  <c r="Z97" i="19"/>
  <c r="B98" i="19"/>
  <c r="E98" i="19"/>
  <c r="F95" i="19"/>
  <c r="G94" i="19"/>
  <c r="R83" i="18"/>
  <c r="S82" i="18"/>
  <c r="U82" i="18"/>
  <c r="X82" i="18" s="1"/>
  <c r="Y82" i="18" s="1"/>
  <c r="T93" i="18"/>
  <c r="W93" i="18" s="1"/>
  <c r="AA93" i="18" s="1"/>
  <c r="AC93" i="18" s="1"/>
  <c r="O93" i="18"/>
  <c r="I97" i="18"/>
  <c r="J96" i="18"/>
  <c r="W92" i="18"/>
  <c r="AA92" i="18" s="1"/>
  <c r="AC92" i="18" s="1"/>
  <c r="V92" i="18"/>
  <c r="L94" i="18"/>
  <c r="M94" i="18" s="1"/>
  <c r="N94" i="18" s="1"/>
  <c r="F95" i="18"/>
  <c r="H94" i="18"/>
  <c r="Q93" i="18"/>
  <c r="AB93" i="18" s="1"/>
  <c r="K95" i="18"/>
  <c r="A95" i="18"/>
  <c r="B99" i="18"/>
  <c r="Z98" i="18"/>
  <c r="G95" i="18"/>
  <c r="P94" i="18"/>
  <c r="E98" i="18"/>
  <c r="W81" i="17"/>
  <c r="AA81" i="17" s="1"/>
  <c r="AC81" i="17" s="1"/>
  <c r="O82" i="17"/>
  <c r="U82" i="17" s="1"/>
  <c r="X82" i="17" s="1"/>
  <c r="L81" i="16"/>
  <c r="M81" i="16" s="1"/>
  <c r="N81" i="16" s="1"/>
  <c r="T81" i="16" s="1"/>
  <c r="J83" i="16"/>
  <c r="I84" i="16"/>
  <c r="T82" i="17"/>
  <c r="F84" i="17"/>
  <c r="V79" i="16"/>
  <c r="W79" i="16"/>
  <c r="AA79" i="16" s="1"/>
  <c r="AC79" i="16" s="1"/>
  <c r="Y78" i="16"/>
  <c r="G84" i="17"/>
  <c r="P83" i="17"/>
  <c r="G84" i="16"/>
  <c r="P83" i="16"/>
  <c r="S81" i="17"/>
  <c r="U81" i="17"/>
  <c r="X81" i="17" s="1"/>
  <c r="J84" i="17"/>
  <c r="I85" i="17"/>
  <c r="O80" i="16"/>
  <c r="S79" i="16"/>
  <c r="F84" i="16"/>
  <c r="A82" i="16"/>
  <c r="K82" i="16"/>
  <c r="A83" i="17"/>
  <c r="K83" i="17"/>
  <c r="L83" i="17" s="1"/>
  <c r="M83" i="17" s="1"/>
  <c r="O83" i="17" s="1"/>
  <c r="V80" i="16"/>
  <c r="W80" i="16"/>
  <c r="AA80" i="16" s="1"/>
  <c r="AC80" i="16" s="1"/>
  <c r="B90" i="17"/>
  <c r="Z89" i="17"/>
  <c r="E91" i="17"/>
  <c r="H87" i="17"/>
  <c r="Q86" i="17"/>
  <c r="AB86" i="17" s="1"/>
  <c r="E92" i="16"/>
  <c r="H86" i="16"/>
  <c r="Q85" i="16"/>
  <c r="AB85" i="16" s="1"/>
  <c r="Z89" i="16"/>
  <c r="B90" i="16"/>
  <c r="G45" i="2"/>
  <c r="F46" i="2"/>
  <c r="H81" i="2"/>
  <c r="E133" i="2"/>
  <c r="B50" i="2"/>
  <c r="Z49" i="2"/>
  <c r="S81" i="19" l="1"/>
  <c r="Y81" i="19"/>
  <c r="L83" i="19"/>
  <c r="M83" i="19" s="1"/>
  <c r="O83" i="19" s="1"/>
  <c r="I86" i="19"/>
  <c r="J85" i="19"/>
  <c r="O82" i="19"/>
  <c r="K84" i="19"/>
  <c r="A84" i="19"/>
  <c r="C87" i="19"/>
  <c r="Q86" i="19"/>
  <c r="AB86" i="19" s="1"/>
  <c r="P86" i="19"/>
  <c r="W82" i="19"/>
  <c r="AA82" i="19" s="1"/>
  <c r="AC82" i="19" s="1"/>
  <c r="V82" i="19"/>
  <c r="AA80" i="19"/>
  <c r="AC80" i="19" s="1"/>
  <c r="Y80" i="19"/>
  <c r="E99" i="19"/>
  <c r="F96" i="19"/>
  <c r="H95" i="19"/>
  <c r="G95" i="19"/>
  <c r="B99" i="19"/>
  <c r="Z98" i="19"/>
  <c r="V93" i="18"/>
  <c r="R84" i="18"/>
  <c r="U83" i="18"/>
  <c r="X83" i="18" s="1"/>
  <c r="Y83" i="18" s="1"/>
  <c r="S83" i="18"/>
  <c r="T94" i="18"/>
  <c r="V94" i="18" s="1"/>
  <c r="E99" i="18"/>
  <c r="O94" i="18"/>
  <c r="G96" i="18"/>
  <c r="P95" i="18"/>
  <c r="H95" i="18"/>
  <c r="Q94" i="18"/>
  <c r="AB94" i="18" s="1"/>
  <c r="A96" i="18"/>
  <c r="K96" i="18"/>
  <c r="B100" i="18"/>
  <c r="Z99" i="18"/>
  <c r="L95" i="18"/>
  <c r="M95" i="18" s="1"/>
  <c r="O95" i="18" s="1"/>
  <c r="F96" i="18"/>
  <c r="I98" i="18"/>
  <c r="J97" i="18"/>
  <c r="Y81" i="17"/>
  <c r="S82" i="17"/>
  <c r="Y79" i="16"/>
  <c r="J85" i="17"/>
  <c r="I86" i="17"/>
  <c r="F85" i="17"/>
  <c r="O81" i="16"/>
  <c r="L82" i="16"/>
  <c r="M82" i="16" s="1"/>
  <c r="N82" i="16" s="1"/>
  <c r="T82" i="16" s="1"/>
  <c r="F85" i="16"/>
  <c r="K84" i="17"/>
  <c r="L84" i="17" s="1"/>
  <c r="M84" i="17" s="1"/>
  <c r="O84" i="17" s="1"/>
  <c r="A84" i="17"/>
  <c r="P84" i="16"/>
  <c r="G85" i="16"/>
  <c r="V82" i="17"/>
  <c r="W82" i="17"/>
  <c r="AA82" i="17" s="1"/>
  <c r="AC82" i="17" s="1"/>
  <c r="V81" i="16"/>
  <c r="W81" i="16"/>
  <c r="AA81" i="16" s="1"/>
  <c r="AC81" i="16" s="1"/>
  <c r="I85" i="16"/>
  <c r="J84" i="16"/>
  <c r="U83" i="17"/>
  <c r="X83" i="17" s="1"/>
  <c r="U80" i="16"/>
  <c r="X80" i="16" s="1"/>
  <c r="Y80" i="16" s="1"/>
  <c r="S80" i="16"/>
  <c r="G85" i="17"/>
  <c r="P84" i="17"/>
  <c r="N83" i="17"/>
  <c r="T83" i="17" s="1"/>
  <c r="K83" i="16"/>
  <c r="A83" i="16"/>
  <c r="H88" i="17"/>
  <c r="Q87" i="17"/>
  <c r="AB87" i="17" s="1"/>
  <c r="Z90" i="17"/>
  <c r="B91" i="17"/>
  <c r="E92" i="17"/>
  <c r="E93" i="16"/>
  <c r="B91" i="16"/>
  <c r="Z90" i="16"/>
  <c r="H87" i="16"/>
  <c r="Q86" i="16"/>
  <c r="AB86" i="16" s="1"/>
  <c r="G46" i="2"/>
  <c r="F47" i="2"/>
  <c r="H82" i="2"/>
  <c r="E134" i="2"/>
  <c r="B51" i="2"/>
  <c r="Z50" i="2"/>
  <c r="N83" i="19" l="1"/>
  <c r="T83" i="19" s="1"/>
  <c r="V83" i="19" s="1"/>
  <c r="J86" i="19"/>
  <c r="I87" i="19"/>
  <c r="A85" i="19"/>
  <c r="K85" i="19"/>
  <c r="L84" i="19"/>
  <c r="M84" i="19" s="1"/>
  <c r="N84" i="19" s="1"/>
  <c r="T84" i="19" s="1"/>
  <c r="C88" i="19"/>
  <c r="P87" i="19"/>
  <c r="Q87" i="19"/>
  <c r="AB87" i="19" s="1"/>
  <c r="U82" i="19"/>
  <c r="X82" i="19" s="1"/>
  <c r="Y82" i="19" s="1"/>
  <c r="S82" i="19"/>
  <c r="U83" i="19"/>
  <c r="X83" i="19" s="1"/>
  <c r="S83" i="19"/>
  <c r="F97" i="19"/>
  <c r="E100" i="19"/>
  <c r="H96" i="19"/>
  <c r="B100" i="19"/>
  <c r="Z99" i="19"/>
  <c r="G96" i="19"/>
  <c r="R85" i="18"/>
  <c r="S84" i="18"/>
  <c r="U84" i="18"/>
  <c r="X84" i="18" s="1"/>
  <c r="Y84" i="18" s="1"/>
  <c r="W94" i="18"/>
  <c r="AA94" i="18" s="1"/>
  <c r="AC94" i="18" s="1"/>
  <c r="N95" i="18"/>
  <c r="T95" i="18" s="1"/>
  <c r="W95" i="18" s="1"/>
  <c r="AA95" i="18" s="1"/>
  <c r="AC95" i="18" s="1"/>
  <c r="B101" i="18"/>
  <c r="Z100" i="18"/>
  <c r="E100" i="18"/>
  <c r="H96" i="18"/>
  <c r="Q95" i="18"/>
  <c r="AB95" i="18" s="1"/>
  <c r="K97" i="18"/>
  <c r="A97" i="18"/>
  <c r="F97" i="18"/>
  <c r="L96" i="18"/>
  <c r="M96" i="18" s="1"/>
  <c r="N96" i="18" s="1"/>
  <c r="I99" i="18"/>
  <c r="J98" i="18"/>
  <c r="G97" i="18"/>
  <c r="P96" i="18"/>
  <c r="Y82" i="17"/>
  <c r="U84" i="17"/>
  <c r="X84" i="17" s="1"/>
  <c r="P85" i="17"/>
  <c r="G86" i="17"/>
  <c r="F86" i="16"/>
  <c r="L83" i="16"/>
  <c r="M83" i="16" s="1"/>
  <c r="O83" i="16" s="1"/>
  <c r="K84" i="16"/>
  <c r="A84" i="16"/>
  <c r="O82" i="16"/>
  <c r="F86" i="17"/>
  <c r="W83" i="17"/>
  <c r="AA83" i="17" s="1"/>
  <c r="AC83" i="17" s="1"/>
  <c r="V83" i="17"/>
  <c r="I86" i="16"/>
  <c r="J85" i="16"/>
  <c r="N84" i="17"/>
  <c r="T84" i="17" s="1"/>
  <c r="V82" i="16"/>
  <c r="W82" i="16"/>
  <c r="AA82" i="16" s="1"/>
  <c r="AC82" i="16" s="1"/>
  <c r="I87" i="17"/>
  <c r="J86" i="17"/>
  <c r="S83" i="17"/>
  <c r="G86" i="16"/>
  <c r="P85" i="16"/>
  <c r="S81" i="16"/>
  <c r="U81" i="16"/>
  <c r="X81" i="16" s="1"/>
  <c r="Y81" i="16" s="1"/>
  <c r="K85" i="17"/>
  <c r="L85" i="17" s="1"/>
  <c r="M85" i="17" s="1"/>
  <c r="A85" i="17"/>
  <c r="H89" i="17"/>
  <c r="Q88" i="17"/>
  <c r="AB88" i="17" s="1"/>
  <c r="E93" i="17"/>
  <c r="Z91" i="17"/>
  <c r="B92" i="17"/>
  <c r="E94" i="16"/>
  <c r="H88" i="16"/>
  <c r="Q87" i="16"/>
  <c r="AB87" i="16" s="1"/>
  <c r="B92" i="16"/>
  <c r="Z91" i="16"/>
  <c r="G47" i="2"/>
  <c r="F48" i="2"/>
  <c r="H83" i="2"/>
  <c r="E135" i="2"/>
  <c r="B52" i="2"/>
  <c r="Z51" i="2"/>
  <c r="W83" i="19" l="1"/>
  <c r="AA83" i="19" s="1"/>
  <c r="AC83" i="19" s="1"/>
  <c r="O84" i="19"/>
  <c r="S84" i="19" s="1"/>
  <c r="W84" i="19"/>
  <c r="AA84" i="19" s="1"/>
  <c r="AC84" i="19" s="1"/>
  <c r="V84" i="19"/>
  <c r="C89" i="19"/>
  <c r="Q88" i="19"/>
  <c r="AB88" i="19" s="1"/>
  <c r="P88" i="19"/>
  <c r="J87" i="19"/>
  <c r="I88" i="19"/>
  <c r="L85" i="19"/>
  <c r="M85" i="19" s="1"/>
  <c r="O85" i="19" s="1"/>
  <c r="A86" i="19"/>
  <c r="K86" i="19"/>
  <c r="B101" i="19"/>
  <c r="Z100" i="19"/>
  <c r="E101" i="19"/>
  <c r="F98" i="19"/>
  <c r="G97" i="19"/>
  <c r="H97" i="19"/>
  <c r="R86" i="18"/>
  <c r="U85" i="18"/>
  <c r="X85" i="18" s="1"/>
  <c r="Y85" i="18" s="1"/>
  <c r="S85" i="18"/>
  <c r="T96" i="18"/>
  <c r="W96" i="18" s="1"/>
  <c r="AA96" i="18" s="1"/>
  <c r="AC96" i="18" s="1"/>
  <c r="V95" i="18"/>
  <c r="O96" i="18"/>
  <c r="A98" i="18"/>
  <c r="K98" i="18"/>
  <c r="E101" i="18"/>
  <c r="L97" i="18"/>
  <c r="M97" i="18" s="1"/>
  <c r="O97" i="18" s="1"/>
  <c r="F98" i="18"/>
  <c r="H97" i="18"/>
  <c r="Q96" i="18"/>
  <c r="AB96" i="18" s="1"/>
  <c r="Z101" i="18"/>
  <c r="B102" i="18"/>
  <c r="I100" i="18"/>
  <c r="J99" i="18"/>
  <c r="G98" i="18"/>
  <c r="P97" i="18"/>
  <c r="I88" i="17"/>
  <c r="J87" i="17"/>
  <c r="A85" i="16"/>
  <c r="K85" i="16"/>
  <c r="O85" i="17"/>
  <c r="P86" i="17"/>
  <c r="G87" i="17"/>
  <c r="G87" i="16"/>
  <c r="P86" i="16"/>
  <c r="I87" i="16"/>
  <c r="J86" i="16"/>
  <c r="N85" i="17"/>
  <c r="T85" i="17" s="1"/>
  <c r="L84" i="16"/>
  <c r="M84" i="16" s="1"/>
  <c r="O84" i="16" s="1"/>
  <c r="F87" i="16"/>
  <c r="F87" i="17"/>
  <c r="N83" i="16"/>
  <c r="T83" i="16" s="1"/>
  <c r="S84" i="17"/>
  <c r="A86" i="17"/>
  <c r="K86" i="17"/>
  <c r="L86" i="17" s="1"/>
  <c r="M86" i="17" s="1"/>
  <c r="W84" i="17"/>
  <c r="AA84" i="17" s="1"/>
  <c r="AC84" i="17" s="1"/>
  <c r="V84" i="17"/>
  <c r="U82" i="16"/>
  <c r="X82" i="16" s="1"/>
  <c r="Y82" i="16" s="1"/>
  <c r="S82" i="16"/>
  <c r="U83" i="16"/>
  <c r="X83" i="16" s="1"/>
  <c r="Y83" i="17"/>
  <c r="H90" i="17"/>
  <c r="Q89" i="17"/>
  <c r="AB89" i="17" s="1"/>
  <c r="E94" i="17"/>
  <c r="B93" i="17"/>
  <c r="Z92" i="17"/>
  <c r="Z92" i="16"/>
  <c r="B93" i="16"/>
  <c r="E95" i="16"/>
  <c r="H89" i="16"/>
  <c r="Q88" i="16"/>
  <c r="AB88" i="16" s="1"/>
  <c r="G48" i="2"/>
  <c r="F49" i="2"/>
  <c r="H84" i="2"/>
  <c r="E136" i="2"/>
  <c r="B53" i="2"/>
  <c r="Z52" i="2"/>
  <c r="U84" i="19" l="1"/>
  <c r="X84" i="19" s="1"/>
  <c r="Y84" i="19" s="1"/>
  <c r="Y83" i="19"/>
  <c r="N85" i="19"/>
  <c r="T85" i="19" s="1"/>
  <c r="V85" i="19" s="1"/>
  <c r="K87" i="19"/>
  <c r="A87" i="19"/>
  <c r="U85" i="19"/>
  <c r="X85" i="19" s="1"/>
  <c r="L86" i="19"/>
  <c r="M86" i="19" s="1"/>
  <c r="N86" i="19" s="1"/>
  <c r="T86" i="19" s="1"/>
  <c r="I89" i="19"/>
  <c r="J88" i="19"/>
  <c r="C90" i="19"/>
  <c r="P89" i="19"/>
  <c r="Q89" i="19"/>
  <c r="AB89" i="19" s="1"/>
  <c r="Z101" i="19"/>
  <c r="B102" i="19"/>
  <c r="F99" i="19"/>
  <c r="E102" i="19"/>
  <c r="H98" i="19"/>
  <c r="G98" i="19"/>
  <c r="V96" i="18"/>
  <c r="R87" i="18"/>
  <c r="S86" i="18"/>
  <c r="U86" i="18"/>
  <c r="X86" i="18" s="1"/>
  <c r="Y86" i="18" s="1"/>
  <c r="H98" i="18"/>
  <c r="Q97" i="18"/>
  <c r="AB97" i="18" s="1"/>
  <c r="N97" i="18"/>
  <c r="T97" i="18" s="1"/>
  <c r="E102" i="18"/>
  <c r="G99" i="18"/>
  <c r="P98" i="18"/>
  <c r="I101" i="18"/>
  <c r="J100" i="18"/>
  <c r="K99" i="18"/>
  <c r="A99" i="18"/>
  <c r="B103" i="18"/>
  <c r="Z102" i="18"/>
  <c r="L98" i="18"/>
  <c r="M98" i="18" s="1"/>
  <c r="O98" i="18" s="1"/>
  <c r="F99" i="18"/>
  <c r="Y84" i="17"/>
  <c r="S83" i="16"/>
  <c r="W83" i="16"/>
  <c r="AA83" i="16" s="1"/>
  <c r="AC83" i="16" s="1"/>
  <c r="V83" i="16"/>
  <c r="V85" i="17"/>
  <c r="W85" i="17"/>
  <c r="AA85" i="17" s="1"/>
  <c r="AC85" i="17" s="1"/>
  <c r="G88" i="16"/>
  <c r="P87" i="16"/>
  <c r="L85" i="16"/>
  <c r="M85" i="16" s="1"/>
  <c r="O85" i="16" s="1"/>
  <c r="O86" i="17"/>
  <c r="F88" i="16"/>
  <c r="A86" i="16"/>
  <c r="K86" i="16"/>
  <c r="G88" i="17"/>
  <c r="P87" i="17"/>
  <c r="N86" i="17"/>
  <c r="T86" i="17" s="1"/>
  <c r="N84" i="16"/>
  <c r="T84" i="16" s="1"/>
  <c r="J87" i="16"/>
  <c r="I88" i="16"/>
  <c r="K87" i="17"/>
  <c r="L87" i="17" s="1"/>
  <c r="M87" i="17" s="1"/>
  <c r="A87" i="17"/>
  <c r="F88" i="17"/>
  <c r="U84" i="16"/>
  <c r="X84" i="16" s="1"/>
  <c r="U85" i="17"/>
  <c r="X85" i="17" s="1"/>
  <c r="S85" i="17"/>
  <c r="I89" i="17"/>
  <c r="J88" i="17"/>
  <c r="E95" i="17"/>
  <c r="B94" i="17"/>
  <c r="Z93" i="17"/>
  <c r="H91" i="17"/>
  <c r="Q90" i="17"/>
  <c r="AB90" i="17" s="1"/>
  <c r="H90" i="16"/>
  <c r="Q89" i="16"/>
  <c r="AB89" i="16" s="1"/>
  <c r="B94" i="16"/>
  <c r="Z93" i="16"/>
  <c r="E96" i="16"/>
  <c r="G49" i="2"/>
  <c r="F50" i="2"/>
  <c r="H85" i="2"/>
  <c r="E137" i="2"/>
  <c r="B54" i="2"/>
  <c r="Z53" i="2"/>
  <c r="S85" i="19" l="1"/>
  <c r="W85" i="19"/>
  <c r="AA85" i="19" s="1"/>
  <c r="AC85" i="19" s="1"/>
  <c r="O86" i="19"/>
  <c r="U86" i="19" s="1"/>
  <c r="X86" i="19" s="1"/>
  <c r="C91" i="19"/>
  <c r="Q90" i="19"/>
  <c r="AB90" i="19" s="1"/>
  <c r="P90" i="19"/>
  <c r="W86" i="19"/>
  <c r="AA86" i="19" s="1"/>
  <c r="AC86" i="19" s="1"/>
  <c r="V86" i="19"/>
  <c r="L87" i="19"/>
  <c r="M87" i="19" s="1"/>
  <c r="O87" i="19" s="1"/>
  <c r="K88" i="19"/>
  <c r="A88" i="19"/>
  <c r="I90" i="19"/>
  <c r="J89" i="19"/>
  <c r="G99" i="19"/>
  <c r="F100" i="19"/>
  <c r="E103" i="19"/>
  <c r="B103" i="19"/>
  <c r="Z102" i="19"/>
  <c r="H99" i="19"/>
  <c r="R88" i="18"/>
  <c r="U87" i="18"/>
  <c r="X87" i="18" s="1"/>
  <c r="Y87" i="18" s="1"/>
  <c r="S87" i="18"/>
  <c r="L99" i="18"/>
  <c r="M99" i="18" s="1"/>
  <c r="O99" i="18" s="1"/>
  <c r="F100" i="18"/>
  <c r="I102" i="18"/>
  <c r="J101" i="18"/>
  <c r="H99" i="18"/>
  <c r="Q98" i="18"/>
  <c r="AB98" i="18" s="1"/>
  <c r="B104" i="18"/>
  <c r="Z103" i="18"/>
  <c r="E103" i="18"/>
  <c r="N98" i="18"/>
  <c r="T98" i="18" s="1"/>
  <c r="V97" i="18"/>
  <c r="W97" i="18"/>
  <c r="AA97" i="18" s="1"/>
  <c r="AC97" i="18" s="1"/>
  <c r="A100" i="18"/>
  <c r="K100" i="18"/>
  <c r="G100" i="18"/>
  <c r="P99" i="18"/>
  <c r="Y85" i="17"/>
  <c r="S84" i="16"/>
  <c r="N87" i="17"/>
  <c r="T87" i="17" s="1"/>
  <c r="W87" i="17" s="1"/>
  <c r="AA87" i="17" s="1"/>
  <c r="AC87" i="17" s="1"/>
  <c r="A88" i="17"/>
  <c r="K88" i="17"/>
  <c r="L88" i="17" s="1"/>
  <c r="M88" i="17" s="1"/>
  <c r="F89" i="17"/>
  <c r="A87" i="16"/>
  <c r="K87" i="16"/>
  <c r="G89" i="17"/>
  <c r="P88" i="17"/>
  <c r="U85" i="16"/>
  <c r="X85" i="16" s="1"/>
  <c r="I90" i="17"/>
  <c r="J89" i="17"/>
  <c r="W84" i="16"/>
  <c r="AA84" i="16" s="1"/>
  <c r="AC84" i="16" s="1"/>
  <c r="V84" i="16"/>
  <c r="L86" i="16"/>
  <c r="M86" i="16" s="1"/>
  <c r="O86" i="16" s="1"/>
  <c r="F89" i="16"/>
  <c r="V86" i="17"/>
  <c r="W86" i="17"/>
  <c r="AA86" i="17" s="1"/>
  <c r="AC86" i="17" s="1"/>
  <c r="S86" i="17"/>
  <c r="U86" i="17"/>
  <c r="X86" i="17" s="1"/>
  <c r="P88" i="16"/>
  <c r="G89" i="16"/>
  <c r="O87" i="17"/>
  <c r="J88" i="16"/>
  <c r="I89" i="16"/>
  <c r="N85" i="16"/>
  <c r="T85" i="16" s="1"/>
  <c r="Y83" i="16"/>
  <c r="E96" i="17"/>
  <c r="H92" i="17"/>
  <c r="Q91" i="17"/>
  <c r="AB91" i="17" s="1"/>
  <c r="Z94" i="17"/>
  <c r="B95" i="17"/>
  <c r="E97" i="16"/>
  <c r="Z94" i="16"/>
  <c r="B95" i="16"/>
  <c r="H91" i="16"/>
  <c r="Q90" i="16"/>
  <c r="AB90" i="16" s="1"/>
  <c r="G50" i="2"/>
  <c r="F51" i="2"/>
  <c r="H86" i="2"/>
  <c r="E138" i="2"/>
  <c r="Z54" i="2"/>
  <c r="B55" i="2"/>
  <c r="S86" i="19" l="1"/>
  <c r="Y85" i="19"/>
  <c r="N87" i="19"/>
  <c r="T87" i="19" s="1"/>
  <c r="W87" i="19" s="1"/>
  <c r="AA87" i="19" s="1"/>
  <c r="AC87" i="19" s="1"/>
  <c r="I91" i="19"/>
  <c r="J90" i="19"/>
  <c r="Y86" i="19"/>
  <c r="U87" i="19"/>
  <c r="X87" i="19" s="1"/>
  <c r="L88" i="19"/>
  <c r="M88" i="19" s="1"/>
  <c r="O88" i="19" s="1"/>
  <c r="K89" i="19"/>
  <c r="A89" i="19"/>
  <c r="C92" i="19"/>
  <c r="P91" i="19"/>
  <c r="Q91" i="19"/>
  <c r="AB91" i="19" s="1"/>
  <c r="B104" i="19"/>
  <c r="Z103" i="19"/>
  <c r="F101" i="19"/>
  <c r="E104" i="19"/>
  <c r="H100" i="19"/>
  <c r="G100" i="19"/>
  <c r="R89" i="18"/>
  <c r="S88" i="18"/>
  <c r="U88" i="18"/>
  <c r="X88" i="18" s="1"/>
  <c r="Y88" i="18" s="1"/>
  <c r="W98" i="18"/>
  <c r="AA98" i="18" s="1"/>
  <c r="AC98" i="18" s="1"/>
  <c r="V98" i="18"/>
  <c r="K101" i="18"/>
  <c r="A101" i="18"/>
  <c r="F101" i="18"/>
  <c r="L100" i="18"/>
  <c r="M100" i="18" s="1"/>
  <c r="N100" i="18" s="1"/>
  <c r="J102" i="18"/>
  <c r="I103" i="18"/>
  <c r="G101" i="18"/>
  <c r="P100" i="18"/>
  <c r="H100" i="18"/>
  <c r="Q99" i="18"/>
  <c r="AB99" i="18" s="1"/>
  <c r="N99" i="18"/>
  <c r="T99" i="18" s="1"/>
  <c r="E104" i="18"/>
  <c r="B105" i="18"/>
  <c r="Z104" i="18"/>
  <c r="V87" i="17"/>
  <c r="Y86" i="17"/>
  <c r="N86" i="16"/>
  <c r="T86" i="16" s="1"/>
  <c r="W86" i="16" s="1"/>
  <c r="AA86" i="16" s="1"/>
  <c r="AC86" i="16" s="1"/>
  <c r="N88" i="17"/>
  <c r="T88" i="17" s="1"/>
  <c r="W85" i="16"/>
  <c r="AA85" i="16" s="1"/>
  <c r="AC85" i="16" s="1"/>
  <c r="V85" i="16"/>
  <c r="P89" i="16"/>
  <c r="G90" i="16"/>
  <c r="S85" i="16"/>
  <c r="L87" i="16"/>
  <c r="M87" i="16" s="1"/>
  <c r="O87" i="16" s="1"/>
  <c r="F90" i="17"/>
  <c r="I90" i="16"/>
  <c r="J89" i="16"/>
  <c r="F90" i="16"/>
  <c r="Y84" i="16"/>
  <c r="A88" i="16"/>
  <c r="K88" i="16"/>
  <c r="A89" i="17"/>
  <c r="K89" i="17"/>
  <c r="L89" i="17" s="1"/>
  <c r="M89" i="17" s="1"/>
  <c r="U87" i="17"/>
  <c r="X87" i="17" s="1"/>
  <c r="Y87" i="17" s="1"/>
  <c r="S87" i="17"/>
  <c r="U86" i="16"/>
  <c r="X86" i="16" s="1"/>
  <c r="I91" i="17"/>
  <c r="J90" i="17"/>
  <c r="G90" i="17"/>
  <c r="P89" i="17"/>
  <c r="O88" i="17"/>
  <c r="E97" i="17"/>
  <c r="Z95" i="17"/>
  <c r="B96" i="17"/>
  <c r="H93" i="17"/>
  <c r="Q92" i="17"/>
  <c r="AB92" i="17" s="1"/>
  <c r="E98" i="16"/>
  <c r="B96" i="16"/>
  <c r="Z95" i="16"/>
  <c r="H92" i="16"/>
  <c r="Q91" i="16"/>
  <c r="AB91" i="16" s="1"/>
  <c r="F52" i="2"/>
  <c r="G51" i="2"/>
  <c r="H87" i="2"/>
  <c r="E139" i="2"/>
  <c r="Z55" i="2"/>
  <c r="B56" i="2"/>
  <c r="S87" i="19" l="1"/>
  <c r="Y87" i="19"/>
  <c r="V87" i="19"/>
  <c r="L89" i="19"/>
  <c r="M89" i="19" s="1"/>
  <c r="O89" i="19" s="1"/>
  <c r="U89" i="19" s="1"/>
  <c r="X89" i="19" s="1"/>
  <c r="J91" i="19"/>
  <c r="I92" i="19"/>
  <c r="N88" i="19"/>
  <c r="T88" i="19" s="1"/>
  <c r="C93" i="19"/>
  <c r="Q92" i="19"/>
  <c r="AB92" i="19" s="1"/>
  <c r="P92" i="19"/>
  <c r="U88" i="19"/>
  <c r="X88" i="19" s="1"/>
  <c r="K90" i="19"/>
  <c r="A90" i="19"/>
  <c r="E105" i="19"/>
  <c r="B105" i="19"/>
  <c r="Z104" i="19"/>
  <c r="H101" i="19"/>
  <c r="F102" i="19"/>
  <c r="G101" i="19"/>
  <c r="R90" i="18"/>
  <c r="U89" i="18"/>
  <c r="X89" i="18" s="1"/>
  <c r="Y89" i="18" s="1"/>
  <c r="S89" i="18"/>
  <c r="T100" i="18"/>
  <c r="W100" i="18" s="1"/>
  <c r="AA100" i="18" s="1"/>
  <c r="AC100" i="18" s="1"/>
  <c r="Z105" i="18"/>
  <c r="B106" i="18"/>
  <c r="A102" i="18"/>
  <c r="K102" i="18"/>
  <c r="O100" i="18"/>
  <c r="W99" i="18"/>
  <c r="AA99" i="18" s="1"/>
  <c r="AC99" i="18" s="1"/>
  <c r="V99" i="18"/>
  <c r="L101" i="18"/>
  <c r="M101" i="18" s="1"/>
  <c r="N101" i="18" s="1"/>
  <c r="F102" i="18"/>
  <c r="G102" i="18"/>
  <c r="P101" i="18"/>
  <c r="E105" i="18"/>
  <c r="H101" i="18"/>
  <c r="Q100" i="18"/>
  <c r="AB100" i="18" s="1"/>
  <c r="I104" i="18"/>
  <c r="J103" i="18"/>
  <c r="S86" i="16"/>
  <c r="V86" i="16"/>
  <c r="Y86" i="16"/>
  <c r="Y85" i="16"/>
  <c r="U87" i="16"/>
  <c r="X87" i="16" s="1"/>
  <c r="V88" i="17"/>
  <c r="W88" i="17"/>
  <c r="AA88" i="17" s="1"/>
  <c r="AC88" i="17" s="1"/>
  <c r="J90" i="16"/>
  <c r="I91" i="16"/>
  <c r="N87" i="16"/>
  <c r="T87" i="16" s="1"/>
  <c r="G91" i="16"/>
  <c r="P90" i="16"/>
  <c r="G91" i="17"/>
  <c r="P90" i="17"/>
  <c r="L88" i="16"/>
  <c r="M88" i="16" s="1"/>
  <c r="N88" i="16" s="1"/>
  <c r="T88" i="16" s="1"/>
  <c r="N89" i="17"/>
  <c r="T89" i="17" s="1"/>
  <c r="A90" i="17"/>
  <c r="K90" i="17"/>
  <c r="L90" i="17" s="1"/>
  <c r="M90" i="17" s="1"/>
  <c r="O90" i="17" s="1"/>
  <c r="U90" i="17" s="1"/>
  <c r="X90" i="17" s="1"/>
  <c r="F91" i="16"/>
  <c r="O89" i="17"/>
  <c r="U88" i="17"/>
  <c r="X88" i="17" s="1"/>
  <c r="S88" i="17"/>
  <c r="I92" i="17"/>
  <c r="J91" i="17"/>
  <c r="K89" i="16"/>
  <c r="A89" i="16"/>
  <c r="F91" i="17"/>
  <c r="E98" i="17"/>
  <c r="H94" i="17"/>
  <c r="Q93" i="17"/>
  <c r="AB93" i="17" s="1"/>
  <c r="B97" i="17"/>
  <c r="Z96" i="17"/>
  <c r="H93" i="16"/>
  <c r="Q92" i="16"/>
  <c r="AB92" i="16" s="1"/>
  <c r="B97" i="16"/>
  <c r="Z96" i="16"/>
  <c r="E99" i="16"/>
  <c r="G52" i="2"/>
  <c r="F53" i="2"/>
  <c r="H88" i="2"/>
  <c r="E140" i="2"/>
  <c r="B57" i="2"/>
  <c r="Z56" i="2"/>
  <c r="S88" i="19" l="1"/>
  <c r="C94" i="19"/>
  <c r="P93" i="19"/>
  <c r="Q93" i="19"/>
  <c r="AB93" i="19" s="1"/>
  <c r="K91" i="19"/>
  <c r="A91" i="19"/>
  <c r="L90" i="19"/>
  <c r="M90" i="19" s="1"/>
  <c r="N90" i="19" s="1"/>
  <c r="T90" i="19" s="1"/>
  <c r="J92" i="19"/>
  <c r="I93" i="19"/>
  <c r="N89" i="19"/>
  <c r="W88" i="19"/>
  <c r="AA88" i="19" s="1"/>
  <c r="AC88" i="19" s="1"/>
  <c r="V88" i="19"/>
  <c r="Z105" i="19"/>
  <c r="B106" i="19"/>
  <c r="F103" i="19"/>
  <c r="G102" i="19"/>
  <c r="H102" i="19"/>
  <c r="E106" i="19"/>
  <c r="R91" i="18"/>
  <c r="U90" i="18"/>
  <c r="X90" i="18" s="1"/>
  <c r="Y90" i="18" s="1"/>
  <c r="S90" i="18"/>
  <c r="V100" i="18"/>
  <c r="T101" i="18"/>
  <c r="W101" i="18" s="1"/>
  <c r="AA101" i="18" s="1"/>
  <c r="AC101" i="18" s="1"/>
  <c r="H102" i="18"/>
  <c r="Q101" i="18"/>
  <c r="AB101" i="18" s="1"/>
  <c r="O101" i="18"/>
  <c r="B107" i="18"/>
  <c r="Z106" i="18"/>
  <c r="A103" i="18"/>
  <c r="K103" i="18"/>
  <c r="G103" i="18"/>
  <c r="P102" i="18"/>
  <c r="I105" i="18"/>
  <c r="J104" i="18"/>
  <c r="E106" i="18"/>
  <c r="L102" i="18"/>
  <c r="M102" i="18" s="1"/>
  <c r="O102" i="18" s="1"/>
  <c r="F103" i="18"/>
  <c r="Y88" i="17"/>
  <c r="L89" i="16"/>
  <c r="M89" i="16" s="1"/>
  <c r="N89" i="16" s="1"/>
  <c r="T89" i="16" s="1"/>
  <c r="N90" i="17"/>
  <c r="V88" i="16"/>
  <c r="W88" i="16"/>
  <c r="AA88" i="16" s="1"/>
  <c r="AC88" i="16" s="1"/>
  <c r="G92" i="16"/>
  <c r="P91" i="16"/>
  <c r="K91" i="17"/>
  <c r="L91" i="17" s="1"/>
  <c r="M91" i="17" s="1"/>
  <c r="O91" i="17" s="1"/>
  <c r="A91" i="17"/>
  <c r="S89" i="17"/>
  <c r="U89" i="17"/>
  <c r="X89" i="17" s="1"/>
  <c r="W87" i="16"/>
  <c r="AA87" i="16" s="1"/>
  <c r="AC87" i="16" s="1"/>
  <c r="V87" i="16"/>
  <c r="F92" i="17"/>
  <c r="J92" i="17"/>
  <c r="I93" i="17"/>
  <c r="W89" i="17"/>
  <c r="AA89" i="17" s="1"/>
  <c r="AC89" i="17" s="1"/>
  <c r="V89" i="17"/>
  <c r="P91" i="17"/>
  <c r="G92" i="17"/>
  <c r="J91" i="16"/>
  <c r="I92" i="16"/>
  <c r="S87" i="16"/>
  <c r="F92" i="16"/>
  <c r="O88" i="16"/>
  <c r="A90" i="16"/>
  <c r="K90" i="16"/>
  <c r="H95" i="17"/>
  <c r="Q94" i="17"/>
  <c r="AB94" i="17" s="1"/>
  <c r="E99" i="17"/>
  <c r="B98" i="17"/>
  <c r="Z97" i="17"/>
  <c r="E100" i="16"/>
  <c r="B98" i="16"/>
  <c r="Z97" i="16"/>
  <c r="H94" i="16"/>
  <c r="Q93" i="16"/>
  <c r="AB93" i="16" s="1"/>
  <c r="F54" i="2"/>
  <c r="G53" i="2"/>
  <c r="H89" i="2"/>
  <c r="E141" i="2"/>
  <c r="B58" i="2"/>
  <c r="Z57" i="2"/>
  <c r="Y88" i="19" l="1"/>
  <c r="O90" i="19"/>
  <c r="U90" i="19" s="1"/>
  <c r="X90" i="19" s="1"/>
  <c r="V90" i="19"/>
  <c r="W90" i="19"/>
  <c r="AA90" i="19" s="1"/>
  <c r="AC90" i="19" s="1"/>
  <c r="I94" i="19"/>
  <c r="J93" i="19"/>
  <c r="K92" i="19"/>
  <c r="A92" i="19"/>
  <c r="C95" i="19"/>
  <c r="Q94" i="19"/>
  <c r="AB94" i="19" s="1"/>
  <c r="P94" i="19"/>
  <c r="S89" i="19"/>
  <c r="T89" i="19"/>
  <c r="L91" i="19"/>
  <c r="M91" i="19" s="1"/>
  <c r="N91" i="19" s="1"/>
  <c r="T91" i="19" s="1"/>
  <c r="F104" i="19"/>
  <c r="G103" i="19"/>
  <c r="E107" i="19"/>
  <c r="H103" i="19"/>
  <c r="B107" i="19"/>
  <c r="Z106" i="19"/>
  <c r="R92" i="18"/>
  <c r="U91" i="18"/>
  <c r="X91" i="18" s="1"/>
  <c r="Y91" i="18" s="1"/>
  <c r="S91" i="18"/>
  <c r="V101" i="18"/>
  <c r="L103" i="18"/>
  <c r="M103" i="18" s="1"/>
  <c r="O103" i="18" s="1"/>
  <c r="F104" i="18"/>
  <c r="K104" i="18"/>
  <c r="A104" i="18"/>
  <c r="I106" i="18"/>
  <c r="J105" i="18"/>
  <c r="H103" i="18"/>
  <c r="Q102" i="18"/>
  <c r="AB102" i="18" s="1"/>
  <c r="N102" i="18"/>
  <c r="T102" i="18" s="1"/>
  <c r="G104" i="18"/>
  <c r="P103" i="18"/>
  <c r="E107" i="18"/>
  <c r="B108" i="18"/>
  <c r="Z107" i="18"/>
  <c r="N91" i="17"/>
  <c r="S91" i="17" s="1"/>
  <c r="Y87" i="16"/>
  <c r="U88" i="16"/>
  <c r="X88" i="16" s="1"/>
  <c r="Y88" i="16" s="1"/>
  <c r="S88" i="16"/>
  <c r="I93" i="16"/>
  <c r="J92" i="16"/>
  <c r="U91" i="17"/>
  <c r="X91" i="17" s="1"/>
  <c r="K91" i="16"/>
  <c r="A91" i="16"/>
  <c r="Y89" i="17"/>
  <c r="T90" i="17"/>
  <c r="S90" i="17"/>
  <c r="L90" i="16"/>
  <c r="M90" i="16" s="1"/>
  <c r="N90" i="16" s="1"/>
  <c r="T90" i="16" s="1"/>
  <c r="F93" i="16"/>
  <c r="P92" i="17"/>
  <c r="G93" i="17"/>
  <c r="I94" i="17"/>
  <c r="J93" i="17"/>
  <c r="F93" i="17"/>
  <c r="G93" i="16"/>
  <c r="P92" i="16"/>
  <c r="O89" i="16"/>
  <c r="A92" i="17"/>
  <c r="K92" i="17"/>
  <c r="L92" i="17" s="1"/>
  <c r="M92" i="17" s="1"/>
  <c r="V89" i="16"/>
  <c r="W89" i="16"/>
  <c r="AA89" i="16" s="1"/>
  <c r="AC89" i="16" s="1"/>
  <c r="Z98" i="17"/>
  <c r="B99" i="17"/>
  <c r="E100" i="17"/>
  <c r="H96" i="17"/>
  <c r="Q95" i="17"/>
  <c r="AB95" i="17" s="1"/>
  <c r="Z98" i="16"/>
  <c r="B99" i="16"/>
  <c r="E101" i="16"/>
  <c r="H95" i="16"/>
  <c r="Q94" i="16"/>
  <c r="AB94" i="16" s="1"/>
  <c r="F55" i="2"/>
  <c r="G54" i="2"/>
  <c r="H90" i="2"/>
  <c r="E142" i="2"/>
  <c r="B59" i="2"/>
  <c r="Z58" i="2"/>
  <c r="S90" i="19" l="1"/>
  <c r="O91" i="19"/>
  <c r="L92" i="19"/>
  <c r="M92" i="19" s="1"/>
  <c r="O92" i="19" s="1"/>
  <c r="J94" i="19"/>
  <c r="I95" i="19"/>
  <c r="A93" i="19"/>
  <c r="K93" i="19"/>
  <c r="V91" i="19"/>
  <c r="W91" i="19"/>
  <c r="AA91" i="19" s="1"/>
  <c r="AC91" i="19" s="1"/>
  <c r="W89" i="19"/>
  <c r="V89" i="19"/>
  <c r="C96" i="19"/>
  <c r="P95" i="19"/>
  <c r="Q95" i="19"/>
  <c r="AB95" i="19" s="1"/>
  <c r="Y90" i="19"/>
  <c r="H104" i="19"/>
  <c r="G104" i="19"/>
  <c r="E108" i="19"/>
  <c r="B108" i="19"/>
  <c r="Z107" i="19"/>
  <c r="F105" i="19"/>
  <c r="R93" i="18"/>
  <c r="U92" i="18"/>
  <c r="X92" i="18" s="1"/>
  <c r="Y92" i="18" s="1"/>
  <c r="S92" i="18"/>
  <c r="G105" i="18"/>
  <c r="P104" i="18"/>
  <c r="H104" i="18"/>
  <c r="Q103" i="18"/>
  <c r="AB103" i="18" s="1"/>
  <c r="F105" i="18"/>
  <c r="L104" i="18"/>
  <c r="M104" i="18" s="1"/>
  <c r="N104" i="18" s="1"/>
  <c r="T104" i="18" s="1"/>
  <c r="W102" i="18"/>
  <c r="AA102" i="18" s="1"/>
  <c r="AC102" i="18" s="1"/>
  <c r="V102" i="18"/>
  <c r="A105" i="18"/>
  <c r="K105" i="18"/>
  <c r="N103" i="18"/>
  <c r="T103" i="18" s="1"/>
  <c r="E108" i="18"/>
  <c r="B109" i="18"/>
  <c r="Z108" i="18"/>
  <c r="J106" i="18"/>
  <c r="I107" i="18"/>
  <c r="T91" i="17"/>
  <c r="V91" i="17" s="1"/>
  <c r="G94" i="16"/>
  <c r="P93" i="16"/>
  <c r="A93" i="17"/>
  <c r="K93" i="17"/>
  <c r="L93" i="17" s="1"/>
  <c r="M93" i="17" s="1"/>
  <c r="N93" i="17" s="1"/>
  <c r="A92" i="16"/>
  <c r="K92" i="16"/>
  <c r="N92" i="17"/>
  <c r="T92" i="17" s="1"/>
  <c r="I95" i="17"/>
  <c r="J94" i="17"/>
  <c r="F94" i="16"/>
  <c r="W90" i="17"/>
  <c r="V90" i="17"/>
  <c r="L91" i="16"/>
  <c r="M91" i="16" s="1"/>
  <c r="N91" i="16" s="1"/>
  <c r="T91" i="16" s="1"/>
  <c r="I94" i="16"/>
  <c r="J93" i="16"/>
  <c r="U89" i="16"/>
  <c r="X89" i="16" s="1"/>
  <c r="Y89" i="16" s="1"/>
  <c r="S89" i="16"/>
  <c r="O92" i="17"/>
  <c r="G94" i="17"/>
  <c r="P93" i="17"/>
  <c r="O90" i="16"/>
  <c r="F94" i="17"/>
  <c r="W90" i="16"/>
  <c r="AA90" i="16" s="1"/>
  <c r="AC90" i="16" s="1"/>
  <c r="V90" i="16"/>
  <c r="H97" i="17"/>
  <c r="Q96" i="17"/>
  <c r="AB96" i="17" s="1"/>
  <c r="B100" i="17"/>
  <c r="Z99" i="17"/>
  <c r="E101" i="17"/>
  <c r="H96" i="16"/>
  <c r="Q95" i="16"/>
  <c r="AB95" i="16" s="1"/>
  <c r="Z99" i="16"/>
  <c r="B100" i="16"/>
  <c r="E102" i="16"/>
  <c r="F56" i="2"/>
  <c r="G55" i="2"/>
  <c r="H91" i="2"/>
  <c r="E143" i="2"/>
  <c r="B60" i="2"/>
  <c r="Z59" i="2"/>
  <c r="C97" i="19" l="1"/>
  <c r="P96" i="19"/>
  <c r="Q96" i="19"/>
  <c r="AB96" i="19" s="1"/>
  <c r="K94" i="19"/>
  <c r="A94" i="19"/>
  <c r="L93" i="19"/>
  <c r="M93" i="19" s="1"/>
  <c r="N93" i="19" s="1"/>
  <c r="T93" i="19" s="1"/>
  <c r="N92" i="19"/>
  <c r="T92" i="19" s="1"/>
  <c r="AA89" i="19"/>
  <c r="AC89" i="19" s="1"/>
  <c r="Y89" i="19"/>
  <c r="U92" i="19"/>
  <c r="X92" i="19" s="1"/>
  <c r="J95" i="19"/>
  <c r="I96" i="19"/>
  <c r="S91" i="19"/>
  <c r="U91" i="19"/>
  <c r="X91" i="19" s="1"/>
  <c r="Y91" i="19" s="1"/>
  <c r="F106" i="19"/>
  <c r="E109" i="19"/>
  <c r="G105" i="19"/>
  <c r="B109" i="19"/>
  <c r="Z108" i="19"/>
  <c r="H105" i="19"/>
  <c r="R94" i="18"/>
  <c r="S93" i="18"/>
  <c r="U93" i="18"/>
  <c r="X93" i="18" s="1"/>
  <c r="Y93" i="18" s="1"/>
  <c r="W104" i="18"/>
  <c r="AA104" i="18" s="1"/>
  <c r="AC104" i="18" s="1"/>
  <c r="V104" i="18"/>
  <c r="W103" i="18"/>
  <c r="AA103" i="18" s="1"/>
  <c r="AC103" i="18" s="1"/>
  <c r="V103" i="18"/>
  <c r="O104" i="18"/>
  <c r="Z109" i="18"/>
  <c r="B110" i="18"/>
  <c r="I108" i="18"/>
  <c r="J107" i="18"/>
  <c r="L105" i="18"/>
  <c r="M105" i="18" s="1"/>
  <c r="O105" i="18" s="1"/>
  <c r="F106" i="18"/>
  <c r="G106" i="18"/>
  <c r="P105" i="18"/>
  <c r="K106" i="18"/>
  <c r="A106" i="18"/>
  <c r="E109" i="18"/>
  <c r="H105" i="18"/>
  <c r="Q104" i="18"/>
  <c r="AB104" i="18" s="1"/>
  <c r="W91" i="17"/>
  <c r="AA91" i="17" s="1"/>
  <c r="AC91" i="17" s="1"/>
  <c r="O93" i="17"/>
  <c r="S93" i="17" s="1"/>
  <c r="T93" i="17"/>
  <c r="W93" i="17" s="1"/>
  <c r="AA93" i="17" s="1"/>
  <c r="AC93" i="17" s="1"/>
  <c r="F95" i="17"/>
  <c r="U92" i="17"/>
  <c r="X92" i="17" s="1"/>
  <c r="S92" i="17"/>
  <c r="J94" i="16"/>
  <c r="I95" i="16"/>
  <c r="AA90" i="17"/>
  <c r="AC90" i="17" s="1"/>
  <c r="Y90" i="17"/>
  <c r="I96" i="17"/>
  <c r="J95" i="17"/>
  <c r="S90" i="16"/>
  <c r="U90" i="16"/>
  <c r="X90" i="16" s="1"/>
  <c r="Y90" i="16" s="1"/>
  <c r="W91" i="16"/>
  <c r="AA91" i="16" s="1"/>
  <c r="AC91" i="16" s="1"/>
  <c r="V91" i="16"/>
  <c r="W92" i="17"/>
  <c r="AA92" i="17" s="1"/>
  <c r="AC92" i="17" s="1"/>
  <c r="V92" i="17"/>
  <c r="O91" i="16"/>
  <c r="F95" i="16"/>
  <c r="L92" i="16"/>
  <c r="M92" i="16" s="1"/>
  <c r="N92" i="16" s="1"/>
  <c r="T92" i="16" s="1"/>
  <c r="G95" i="17"/>
  <c r="P94" i="17"/>
  <c r="A93" i="16"/>
  <c r="K93" i="16"/>
  <c r="A94" i="17"/>
  <c r="K94" i="17"/>
  <c r="L94" i="17" s="1"/>
  <c r="M94" i="17" s="1"/>
  <c r="G95" i="16"/>
  <c r="P94" i="16"/>
  <c r="E102" i="17"/>
  <c r="H98" i="17"/>
  <c r="Q97" i="17"/>
  <c r="AB97" i="17" s="1"/>
  <c r="B101" i="17"/>
  <c r="Z100" i="17"/>
  <c r="E103" i="16"/>
  <c r="H97" i="16"/>
  <c r="Q96" i="16"/>
  <c r="AB96" i="16" s="1"/>
  <c r="B101" i="16"/>
  <c r="Z100" i="16"/>
  <c r="F57" i="2"/>
  <c r="G56" i="2"/>
  <c r="H92" i="2"/>
  <c r="E144" i="2"/>
  <c r="B61" i="2"/>
  <c r="Z60" i="2"/>
  <c r="S92" i="19" l="1"/>
  <c r="V93" i="19"/>
  <c r="W93" i="19"/>
  <c r="AA93" i="19" s="1"/>
  <c r="AC93" i="19" s="1"/>
  <c r="L94" i="19"/>
  <c r="M94" i="19" s="1"/>
  <c r="N94" i="19" s="1"/>
  <c r="T94" i="19" s="1"/>
  <c r="I97" i="19"/>
  <c r="J96" i="19"/>
  <c r="O93" i="19"/>
  <c r="V92" i="19"/>
  <c r="W92" i="19"/>
  <c r="AA92" i="19" s="1"/>
  <c r="AC92" i="19" s="1"/>
  <c r="A95" i="19"/>
  <c r="K95" i="19"/>
  <c r="C98" i="19"/>
  <c r="Q97" i="19"/>
  <c r="AB97" i="19" s="1"/>
  <c r="P97" i="19"/>
  <c r="E110" i="19"/>
  <c r="H106" i="19"/>
  <c r="F107" i="19"/>
  <c r="B110" i="19"/>
  <c r="Z109" i="19"/>
  <c r="G106" i="19"/>
  <c r="R95" i="18"/>
  <c r="U94" i="18"/>
  <c r="X94" i="18" s="1"/>
  <c r="Y94" i="18" s="1"/>
  <c r="S94" i="18"/>
  <c r="E110" i="18"/>
  <c r="I109" i="18"/>
  <c r="J108" i="18"/>
  <c r="H106" i="18"/>
  <c r="Q105" i="18"/>
  <c r="AB105" i="18" s="1"/>
  <c r="G107" i="18"/>
  <c r="P106" i="18"/>
  <c r="N105" i="18"/>
  <c r="T105" i="18" s="1"/>
  <c r="B111" i="18"/>
  <c r="Z110" i="18"/>
  <c r="L106" i="18"/>
  <c r="M106" i="18" s="1"/>
  <c r="O106" i="18" s="1"/>
  <c r="F107" i="18"/>
  <c r="A107" i="18"/>
  <c r="K107" i="18"/>
  <c r="Y91" i="17"/>
  <c r="V93" i="17"/>
  <c r="U93" i="17"/>
  <c r="X93" i="17" s="1"/>
  <c r="Y93" i="17" s="1"/>
  <c r="O92" i="16"/>
  <c r="U92" i="16" s="1"/>
  <c r="X92" i="16" s="1"/>
  <c r="J96" i="17"/>
  <c r="I97" i="17"/>
  <c r="K94" i="16"/>
  <c r="A94" i="16"/>
  <c r="O94" i="17"/>
  <c r="P95" i="17"/>
  <c r="G96" i="17"/>
  <c r="F96" i="16"/>
  <c r="F96" i="17"/>
  <c r="L93" i="16"/>
  <c r="M93" i="16" s="1"/>
  <c r="N93" i="16" s="1"/>
  <c r="T93" i="16" s="1"/>
  <c r="U91" i="16"/>
  <c r="X91" i="16" s="1"/>
  <c r="Y91" i="16" s="1"/>
  <c r="S91" i="16"/>
  <c r="Y92" i="17"/>
  <c r="G96" i="16"/>
  <c r="P95" i="16"/>
  <c r="W92" i="16"/>
  <c r="AA92" i="16" s="1"/>
  <c r="AC92" i="16" s="1"/>
  <c r="V92" i="16"/>
  <c r="A95" i="17"/>
  <c r="K95" i="17"/>
  <c r="L95" i="17" s="1"/>
  <c r="M95" i="17" s="1"/>
  <c r="O95" i="17" s="1"/>
  <c r="J95" i="16"/>
  <c r="I96" i="16"/>
  <c r="N94" i="17"/>
  <c r="T94" i="17" s="1"/>
  <c r="B102" i="17"/>
  <c r="Z101" i="17"/>
  <c r="H99" i="17"/>
  <c r="Q98" i="17"/>
  <c r="AB98" i="17" s="1"/>
  <c r="E103" i="17"/>
  <c r="H98" i="16"/>
  <c r="Q97" i="16"/>
  <c r="AB97" i="16" s="1"/>
  <c r="B102" i="16"/>
  <c r="Z101" i="16"/>
  <c r="E104" i="16"/>
  <c r="G57" i="2"/>
  <c r="F58" i="2"/>
  <c r="H93" i="2"/>
  <c r="E145" i="2"/>
  <c r="B62" i="2"/>
  <c r="Z61" i="2"/>
  <c r="I98" i="19" l="1"/>
  <c r="J97" i="19"/>
  <c r="A96" i="19"/>
  <c r="K96" i="19"/>
  <c r="C99" i="19"/>
  <c r="P98" i="19"/>
  <c r="Q98" i="19"/>
  <c r="AB98" i="19" s="1"/>
  <c r="O94" i="19"/>
  <c r="Y92" i="19"/>
  <c r="L95" i="19"/>
  <c r="M95" i="19" s="1"/>
  <c r="O95" i="19" s="1"/>
  <c r="U95" i="19" s="1"/>
  <c r="X95" i="19" s="1"/>
  <c r="U93" i="19"/>
  <c r="X93" i="19" s="1"/>
  <c r="Y93" i="19" s="1"/>
  <c r="S93" i="19"/>
  <c r="V94" i="19"/>
  <c r="W94" i="19"/>
  <c r="AA94" i="19" s="1"/>
  <c r="AC94" i="19" s="1"/>
  <c r="Z110" i="19"/>
  <c r="B111" i="19"/>
  <c r="G107" i="19"/>
  <c r="H107" i="19"/>
  <c r="F108" i="19"/>
  <c r="E111" i="19"/>
  <c r="R96" i="18"/>
  <c r="U95" i="18"/>
  <c r="X95" i="18" s="1"/>
  <c r="Y95" i="18" s="1"/>
  <c r="S95" i="18"/>
  <c r="L107" i="18"/>
  <c r="M107" i="18" s="1"/>
  <c r="O107" i="18" s="1"/>
  <c r="F108" i="18"/>
  <c r="B112" i="18"/>
  <c r="Z111" i="18"/>
  <c r="V105" i="18"/>
  <c r="W105" i="18"/>
  <c r="AA105" i="18" s="1"/>
  <c r="AC105" i="18" s="1"/>
  <c r="H107" i="18"/>
  <c r="Q106" i="18"/>
  <c r="AB106" i="18" s="1"/>
  <c r="E111" i="18"/>
  <c r="N106" i="18"/>
  <c r="T106" i="18" s="1"/>
  <c r="K108" i="18"/>
  <c r="A108" i="18"/>
  <c r="G108" i="18"/>
  <c r="P107" i="18"/>
  <c r="I110" i="18"/>
  <c r="J109" i="18"/>
  <c r="S92" i="16"/>
  <c r="Y92" i="16"/>
  <c r="U95" i="17"/>
  <c r="X95" i="17" s="1"/>
  <c r="V93" i="16"/>
  <c r="W93" i="16"/>
  <c r="AA93" i="16" s="1"/>
  <c r="AC93" i="16" s="1"/>
  <c r="F97" i="16"/>
  <c r="V94" i="17"/>
  <c r="W94" i="17"/>
  <c r="AA94" i="17" s="1"/>
  <c r="AC94" i="17" s="1"/>
  <c r="G97" i="16"/>
  <c r="P96" i="16"/>
  <c r="N95" i="17"/>
  <c r="T95" i="17" s="1"/>
  <c r="G97" i="17"/>
  <c r="P96" i="17"/>
  <c r="L94" i="16"/>
  <c r="M94" i="16" s="1"/>
  <c r="N94" i="16" s="1"/>
  <c r="T94" i="16" s="1"/>
  <c r="J96" i="16"/>
  <c r="I97" i="16"/>
  <c r="F97" i="17"/>
  <c r="J97" i="17"/>
  <c r="I98" i="17"/>
  <c r="K95" i="16"/>
  <c r="A95" i="16"/>
  <c r="O93" i="16"/>
  <c r="S94" i="17"/>
  <c r="U94" i="17"/>
  <c r="X94" i="17" s="1"/>
  <c r="Y94" i="17" s="1"/>
  <c r="A96" i="17"/>
  <c r="K96" i="17"/>
  <c r="L96" i="17" s="1"/>
  <c r="M96" i="17" s="1"/>
  <c r="N96" i="17" s="1"/>
  <c r="Z102" i="17"/>
  <c r="B103" i="17"/>
  <c r="E104" i="17"/>
  <c r="H100" i="17"/>
  <c r="Q99" i="17"/>
  <c r="AB99" i="17" s="1"/>
  <c r="Z102" i="16"/>
  <c r="B103" i="16"/>
  <c r="H99" i="16"/>
  <c r="Q98" i="16"/>
  <c r="AB98" i="16" s="1"/>
  <c r="E105" i="16"/>
  <c r="F59" i="2"/>
  <c r="G58" i="2"/>
  <c r="H94" i="2"/>
  <c r="E146" i="2"/>
  <c r="Z62" i="2"/>
  <c r="B63" i="2"/>
  <c r="N95" i="19" l="1"/>
  <c r="T95" i="19" s="1"/>
  <c r="L96" i="19"/>
  <c r="M96" i="19" s="1"/>
  <c r="N96" i="19" s="1"/>
  <c r="T96" i="19" s="1"/>
  <c r="C100" i="19"/>
  <c r="Q99" i="19"/>
  <c r="AB99" i="19" s="1"/>
  <c r="P99" i="19"/>
  <c r="K97" i="19"/>
  <c r="A97" i="19"/>
  <c r="U94" i="19"/>
  <c r="X94" i="19" s="1"/>
  <c r="Y94" i="19" s="1"/>
  <c r="S94" i="19"/>
  <c r="J98" i="19"/>
  <c r="I99" i="19"/>
  <c r="E112" i="19"/>
  <c r="G108" i="19"/>
  <c r="B112" i="19"/>
  <c r="Z111" i="19"/>
  <c r="H108" i="19"/>
  <c r="F109" i="19"/>
  <c r="R97" i="18"/>
  <c r="U96" i="18"/>
  <c r="X96" i="18" s="1"/>
  <c r="Y96" i="18" s="1"/>
  <c r="S96" i="18"/>
  <c r="G109" i="18"/>
  <c r="P108" i="18"/>
  <c r="B113" i="18"/>
  <c r="Z112" i="18"/>
  <c r="F109" i="18"/>
  <c r="L108" i="18"/>
  <c r="M108" i="18" s="1"/>
  <c r="N108" i="18" s="1"/>
  <c r="T108" i="18" s="1"/>
  <c r="K109" i="18"/>
  <c r="A109" i="18"/>
  <c r="W106" i="18"/>
  <c r="AA106" i="18" s="1"/>
  <c r="AC106" i="18" s="1"/>
  <c r="V106" i="18"/>
  <c r="H108" i="18"/>
  <c r="Q107" i="18"/>
  <c r="AB107" i="18" s="1"/>
  <c r="E112" i="18"/>
  <c r="N107" i="18"/>
  <c r="T107" i="18" s="1"/>
  <c r="J110" i="18"/>
  <c r="I111" i="18"/>
  <c r="T96" i="17"/>
  <c r="V96" i="17" s="1"/>
  <c r="U93" i="16"/>
  <c r="X93" i="16" s="1"/>
  <c r="Y93" i="16" s="1"/>
  <c r="S93" i="16"/>
  <c r="K97" i="17"/>
  <c r="A97" i="17"/>
  <c r="K96" i="16"/>
  <c r="A96" i="16"/>
  <c r="P97" i="17"/>
  <c r="G98" i="17"/>
  <c r="O96" i="17"/>
  <c r="O94" i="16"/>
  <c r="V95" i="17"/>
  <c r="W95" i="17"/>
  <c r="AA95" i="17" s="1"/>
  <c r="AC95" i="17" s="1"/>
  <c r="L95" i="16"/>
  <c r="M95" i="16" s="1"/>
  <c r="N95" i="16" s="1"/>
  <c r="T95" i="16" s="1"/>
  <c r="F98" i="17"/>
  <c r="L97" i="17"/>
  <c r="M97" i="17" s="1"/>
  <c r="N97" i="17" s="1"/>
  <c r="V94" i="16"/>
  <c r="W94" i="16"/>
  <c r="AA94" i="16" s="1"/>
  <c r="AC94" i="16" s="1"/>
  <c r="S95" i="17"/>
  <c r="I99" i="17"/>
  <c r="J98" i="17"/>
  <c r="J97" i="16"/>
  <c r="I98" i="16"/>
  <c r="P97" i="16"/>
  <c r="G98" i="16"/>
  <c r="F98" i="16"/>
  <c r="B104" i="17"/>
  <c r="Z103" i="17"/>
  <c r="H101" i="17"/>
  <c r="Q100" i="17"/>
  <c r="AB100" i="17" s="1"/>
  <c r="E105" i="17"/>
  <c r="H100" i="16"/>
  <c r="Q99" i="16"/>
  <c r="AB99" i="16" s="1"/>
  <c r="B104" i="16"/>
  <c r="Z103" i="16"/>
  <c r="E106" i="16"/>
  <c r="G59" i="2"/>
  <c r="F60" i="2"/>
  <c r="H95" i="2"/>
  <c r="E147" i="2"/>
  <c r="B64" i="2"/>
  <c r="Z63" i="2"/>
  <c r="S95" i="19" l="1"/>
  <c r="W96" i="19"/>
  <c r="AA96" i="19" s="1"/>
  <c r="AC96" i="19" s="1"/>
  <c r="V96" i="19"/>
  <c r="I100" i="19"/>
  <c r="J99" i="19"/>
  <c r="C101" i="19"/>
  <c r="P100" i="19"/>
  <c r="Q100" i="19"/>
  <c r="AB100" i="19" s="1"/>
  <c r="W95" i="19"/>
  <c r="V95" i="19"/>
  <c r="K98" i="19"/>
  <c r="A98" i="19"/>
  <c r="L97" i="19"/>
  <c r="M97" i="19" s="1"/>
  <c r="N97" i="19" s="1"/>
  <c r="T97" i="19" s="1"/>
  <c r="O96" i="19"/>
  <c r="B113" i="19"/>
  <c r="Z112" i="19"/>
  <c r="G109" i="19"/>
  <c r="F110" i="19"/>
  <c r="E113" i="19"/>
  <c r="H109" i="19"/>
  <c r="R98" i="18"/>
  <c r="U97" i="18"/>
  <c r="X97" i="18" s="1"/>
  <c r="Y97" i="18" s="1"/>
  <c r="S97" i="18"/>
  <c r="W108" i="18"/>
  <c r="AA108" i="18" s="1"/>
  <c r="AC108" i="18" s="1"/>
  <c r="V108" i="18"/>
  <c r="W107" i="18"/>
  <c r="AA107" i="18" s="1"/>
  <c r="AC107" i="18" s="1"/>
  <c r="V107" i="18"/>
  <c r="O108" i="18"/>
  <c r="I112" i="18"/>
  <c r="J111" i="18"/>
  <c r="H109" i="18"/>
  <c r="Q108" i="18"/>
  <c r="AB108" i="18" s="1"/>
  <c r="L109" i="18"/>
  <c r="M109" i="18" s="1"/>
  <c r="O109" i="18" s="1"/>
  <c r="F110" i="18"/>
  <c r="G110" i="18"/>
  <c r="P109" i="18"/>
  <c r="A110" i="18"/>
  <c r="K110" i="18"/>
  <c r="E113" i="18"/>
  <c r="Z113" i="18"/>
  <c r="B114" i="18"/>
  <c r="T97" i="17"/>
  <c r="V97" i="17" s="1"/>
  <c r="W96" i="17"/>
  <c r="AA96" i="17" s="1"/>
  <c r="AC96" i="17" s="1"/>
  <c r="Y95" i="17"/>
  <c r="O97" i="17"/>
  <c r="S97" i="17" s="1"/>
  <c r="J99" i="17"/>
  <c r="I100" i="17"/>
  <c r="O95" i="16"/>
  <c r="U94" i="16"/>
  <c r="X94" i="16" s="1"/>
  <c r="Y94" i="16" s="1"/>
  <c r="S94" i="16"/>
  <c r="J98" i="16"/>
  <c r="I99" i="16"/>
  <c r="V95" i="16"/>
  <c r="W95" i="16"/>
  <c r="AA95" i="16" s="1"/>
  <c r="AC95" i="16" s="1"/>
  <c r="S96" i="17"/>
  <c r="U96" i="17"/>
  <c r="X96" i="17" s="1"/>
  <c r="L96" i="16"/>
  <c r="M96" i="16" s="1"/>
  <c r="O96" i="16" s="1"/>
  <c r="F99" i="16"/>
  <c r="A97" i="16"/>
  <c r="K97" i="16"/>
  <c r="P98" i="17"/>
  <c r="G99" i="17"/>
  <c r="G99" i="16"/>
  <c r="P98" i="16"/>
  <c r="A98" i="17"/>
  <c r="K98" i="17"/>
  <c r="L98" i="17" s="1"/>
  <c r="M98" i="17" s="1"/>
  <c r="N98" i="17" s="1"/>
  <c r="F99" i="17"/>
  <c r="B105" i="17"/>
  <c r="Z104" i="17"/>
  <c r="E106" i="17"/>
  <c r="H102" i="17"/>
  <c r="Q101" i="17"/>
  <c r="AB101" i="17" s="1"/>
  <c r="E107" i="16"/>
  <c r="H101" i="16"/>
  <c r="Q100" i="16"/>
  <c r="AB100" i="16" s="1"/>
  <c r="B105" i="16"/>
  <c r="Z104" i="16"/>
  <c r="F61" i="2"/>
  <c r="G60" i="2"/>
  <c r="H96" i="2"/>
  <c r="E148" i="2"/>
  <c r="B65" i="2"/>
  <c r="Z64" i="2"/>
  <c r="A99" i="19" l="1"/>
  <c r="K99" i="19"/>
  <c r="I101" i="19"/>
  <c r="J100" i="19"/>
  <c r="AA95" i="19"/>
  <c r="AC95" i="19" s="1"/>
  <c r="Y95" i="19"/>
  <c r="S96" i="19"/>
  <c r="U96" i="19"/>
  <c r="X96" i="19" s="1"/>
  <c r="Y96" i="19" s="1"/>
  <c r="L98" i="19"/>
  <c r="M98" i="19" s="1"/>
  <c r="N98" i="19" s="1"/>
  <c r="T98" i="19" s="1"/>
  <c r="V97" i="19"/>
  <c r="W97" i="19"/>
  <c r="AA97" i="19" s="1"/>
  <c r="AC97" i="19" s="1"/>
  <c r="O97" i="19"/>
  <c r="C102" i="19"/>
  <c r="Q101" i="19"/>
  <c r="AB101" i="19" s="1"/>
  <c r="P101" i="19"/>
  <c r="B114" i="19"/>
  <c r="Z113" i="19"/>
  <c r="E114" i="19"/>
  <c r="H110" i="19"/>
  <c r="F111" i="19"/>
  <c r="G110" i="19"/>
  <c r="R99" i="18"/>
  <c r="S98" i="18"/>
  <c r="U98" i="18"/>
  <c r="X98" i="18" s="1"/>
  <c r="Y98" i="18" s="1"/>
  <c r="E114" i="18"/>
  <c r="L110" i="18"/>
  <c r="M110" i="18" s="1"/>
  <c r="O110" i="18" s="1"/>
  <c r="F111" i="18"/>
  <c r="H110" i="18"/>
  <c r="Q109" i="18"/>
  <c r="AB109" i="18" s="1"/>
  <c r="G111" i="18"/>
  <c r="P110" i="18"/>
  <c r="K111" i="18"/>
  <c r="A111" i="18"/>
  <c r="B115" i="18"/>
  <c r="Z114" i="18"/>
  <c r="N109" i="18"/>
  <c r="T109" i="18" s="1"/>
  <c r="I113" i="18"/>
  <c r="J112" i="18"/>
  <c r="W97" i="17"/>
  <c r="AA97" i="17" s="1"/>
  <c r="AC97" i="17" s="1"/>
  <c r="U97" i="17"/>
  <c r="X97" i="17" s="1"/>
  <c r="T98" i="17"/>
  <c r="V98" i="17" s="1"/>
  <c r="Y96" i="17"/>
  <c r="F100" i="17"/>
  <c r="P99" i="16"/>
  <c r="G100" i="16"/>
  <c r="U96" i="16"/>
  <c r="X96" i="16" s="1"/>
  <c r="A98" i="16"/>
  <c r="K98" i="16"/>
  <c r="I101" i="17"/>
  <c r="J100" i="17"/>
  <c r="O98" i="17"/>
  <c r="P99" i="17"/>
  <c r="G100" i="17"/>
  <c r="A99" i="17"/>
  <c r="K99" i="17"/>
  <c r="F100" i="16"/>
  <c r="L97" i="16"/>
  <c r="M97" i="16" s="1"/>
  <c r="O97" i="16" s="1"/>
  <c r="N96" i="16"/>
  <c r="T96" i="16" s="1"/>
  <c r="J99" i="16"/>
  <c r="I100" i="16"/>
  <c r="U95" i="16"/>
  <c r="X95" i="16" s="1"/>
  <c r="Y95" i="16" s="1"/>
  <c r="S95" i="16"/>
  <c r="B106" i="17"/>
  <c r="Z105" i="17"/>
  <c r="H103" i="17"/>
  <c r="Q102" i="17"/>
  <c r="AB102" i="17" s="1"/>
  <c r="E107" i="17"/>
  <c r="H102" i="16"/>
  <c r="Q101" i="16"/>
  <c r="AB101" i="16" s="1"/>
  <c r="B106" i="16"/>
  <c r="Z105" i="16"/>
  <c r="E108" i="16"/>
  <c r="F62" i="2"/>
  <c r="G61" i="2"/>
  <c r="H97" i="2"/>
  <c r="E149" i="2"/>
  <c r="B66" i="2"/>
  <c r="Z65" i="2"/>
  <c r="C103" i="19" l="1"/>
  <c r="P102" i="19"/>
  <c r="Q102" i="19"/>
  <c r="AB102" i="19" s="1"/>
  <c r="A100" i="19"/>
  <c r="K100" i="19"/>
  <c r="S97" i="19"/>
  <c r="U97" i="19"/>
  <c r="X97" i="19" s="1"/>
  <c r="Y97" i="19" s="1"/>
  <c r="O98" i="19"/>
  <c r="J101" i="19"/>
  <c r="I102" i="19"/>
  <c r="V98" i="19"/>
  <c r="W98" i="19"/>
  <c r="AA98" i="19" s="1"/>
  <c r="AC98" i="19" s="1"/>
  <c r="L99" i="19"/>
  <c r="M99" i="19" s="1"/>
  <c r="O99" i="19" s="1"/>
  <c r="E115" i="19"/>
  <c r="Z114" i="19"/>
  <c r="B115" i="19"/>
  <c r="H111" i="19"/>
  <c r="G111" i="19"/>
  <c r="F112" i="19"/>
  <c r="R100" i="18"/>
  <c r="U99" i="18"/>
  <c r="X99" i="18" s="1"/>
  <c r="Y99" i="18" s="1"/>
  <c r="S99" i="18"/>
  <c r="A112" i="18"/>
  <c r="K112" i="18"/>
  <c r="N110" i="18"/>
  <c r="T110" i="18" s="1"/>
  <c r="I114" i="18"/>
  <c r="J113" i="18"/>
  <c r="G112" i="18"/>
  <c r="P111" i="18"/>
  <c r="E115" i="18"/>
  <c r="V109" i="18"/>
  <c r="W109" i="18"/>
  <c r="AA109" i="18" s="1"/>
  <c r="AC109" i="18" s="1"/>
  <c r="B116" i="18"/>
  <c r="Z115" i="18"/>
  <c r="L111" i="18"/>
  <c r="M111" i="18" s="1"/>
  <c r="N111" i="18" s="1"/>
  <c r="F112" i="18"/>
  <c r="H111" i="18"/>
  <c r="Q110" i="18"/>
  <c r="AB110" i="18" s="1"/>
  <c r="Y97" i="17"/>
  <c r="W98" i="17"/>
  <c r="AA98" i="17" s="1"/>
  <c r="AC98" i="17" s="1"/>
  <c r="N97" i="16"/>
  <c r="T97" i="16" s="1"/>
  <c r="W97" i="16" s="1"/>
  <c r="AA97" i="16" s="1"/>
  <c r="AC97" i="16" s="1"/>
  <c r="K99" i="16"/>
  <c r="A99" i="16"/>
  <c r="F101" i="16"/>
  <c r="L98" i="16"/>
  <c r="M98" i="16" s="1"/>
  <c r="O98" i="16" s="1"/>
  <c r="P100" i="16"/>
  <c r="G101" i="16"/>
  <c r="W96" i="16"/>
  <c r="AA96" i="16" s="1"/>
  <c r="AC96" i="16" s="1"/>
  <c r="V96" i="16"/>
  <c r="S98" i="17"/>
  <c r="U98" i="17"/>
  <c r="X98" i="17" s="1"/>
  <c r="K100" i="17"/>
  <c r="L100" i="17" s="1"/>
  <c r="M100" i="17" s="1"/>
  <c r="O100" i="17" s="1"/>
  <c r="A100" i="17"/>
  <c r="L99" i="17"/>
  <c r="M99" i="17" s="1"/>
  <c r="N99" i="17" s="1"/>
  <c r="T99" i="17" s="1"/>
  <c r="J100" i="16"/>
  <c r="I101" i="16"/>
  <c r="U97" i="16"/>
  <c r="X97" i="16" s="1"/>
  <c r="G101" i="17"/>
  <c r="P100" i="17"/>
  <c r="J101" i="17"/>
  <c r="I102" i="17"/>
  <c r="S96" i="16"/>
  <c r="F101" i="17"/>
  <c r="E108" i="17"/>
  <c r="Z106" i="17"/>
  <c r="B107" i="17"/>
  <c r="H104" i="17"/>
  <c r="Q103" i="17"/>
  <c r="AB103" i="17" s="1"/>
  <c r="Z106" i="16"/>
  <c r="B107" i="16"/>
  <c r="H103" i="16"/>
  <c r="Q102" i="16"/>
  <c r="AB102" i="16" s="1"/>
  <c r="E109" i="16"/>
  <c r="G62" i="2"/>
  <c r="F63" i="2"/>
  <c r="H98" i="2"/>
  <c r="E150" i="2"/>
  <c r="Z66" i="2"/>
  <c r="B67" i="2"/>
  <c r="U99" i="19" l="1"/>
  <c r="X99" i="19" s="1"/>
  <c r="N99" i="19"/>
  <c r="T99" i="19" s="1"/>
  <c r="I103" i="19"/>
  <c r="J102" i="19"/>
  <c r="A101" i="19"/>
  <c r="K101" i="19"/>
  <c r="U98" i="19"/>
  <c r="X98" i="19" s="1"/>
  <c r="Y98" i="19" s="1"/>
  <c r="S98" i="19"/>
  <c r="L100" i="19"/>
  <c r="M100" i="19" s="1"/>
  <c r="N100" i="19" s="1"/>
  <c r="T100" i="19" s="1"/>
  <c r="C104" i="19"/>
  <c r="P103" i="19"/>
  <c r="Q103" i="19"/>
  <c r="AB103" i="19" s="1"/>
  <c r="B116" i="19"/>
  <c r="Z115" i="19"/>
  <c r="G112" i="19"/>
  <c r="H112" i="19"/>
  <c r="F113" i="19"/>
  <c r="E116" i="19"/>
  <c r="R101" i="18"/>
  <c r="U100" i="18"/>
  <c r="X100" i="18" s="1"/>
  <c r="Y100" i="18" s="1"/>
  <c r="S100" i="18"/>
  <c r="T111" i="18"/>
  <c r="V111" i="18" s="1"/>
  <c r="O111" i="18"/>
  <c r="I115" i="18"/>
  <c r="J114" i="18"/>
  <c r="H112" i="18"/>
  <c r="Q111" i="18"/>
  <c r="AB111" i="18" s="1"/>
  <c r="F113" i="18"/>
  <c r="L112" i="18"/>
  <c r="M112" i="18" s="1"/>
  <c r="O112" i="18" s="1"/>
  <c r="G113" i="18"/>
  <c r="P112" i="18"/>
  <c r="W110" i="18"/>
  <c r="AA110" i="18" s="1"/>
  <c r="AC110" i="18" s="1"/>
  <c r="V110" i="18"/>
  <c r="B117" i="18"/>
  <c r="Z116" i="18"/>
  <c r="E116" i="18"/>
  <c r="K113" i="18"/>
  <c r="A113" i="18"/>
  <c r="Y98" i="17"/>
  <c r="S97" i="16"/>
  <c r="V97" i="16"/>
  <c r="Y97" i="16"/>
  <c r="N100" i="17"/>
  <c r="T100" i="17" s="1"/>
  <c r="G102" i="17"/>
  <c r="P101" i="17"/>
  <c r="A100" i="16"/>
  <c r="K100" i="16"/>
  <c r="U100" i="17"/>
  <c r="X100" i="17" s="1"/>
  <c r="G102" i="16"/>
  <c r="P101" i="16"/>
  <c r="I103" i="17"/>
  <c r="J102" i="17"/>
  <c r="V99" i="17"/>
  <c r="W99" i="17"/>
  <c r="AA99" i="17" s="1"/>
  <c r="AC99" i="17" s="1"/>
  <c r="O99" i="17"/>
  <c r="F102" i="16"/>
  <c r="K101" i="17"/>
  <c r="L101" i="17" s="1"/>
  <c r="M101" i="17" s="1"/>
  <c r="N101" i="17" s="1"/>
  <c r="A101" i="17"/>
  <c r="Y96" i="16"/>
  <c r="N98" i="16"/>
  <c r="T98" i="16" s="1"/>
  <c r="F102" i="17"/>
  <c r="I102" i="16"/>
  <c r="J101" i="16"/>
  <c r="U98" i="16"/>
  <c r="X98" i="16" s="1"/>
  <c r="L99" i="16"/>
  <c r="M99" i="16" s="1"/>
  <c r="O99" i="16" s="1"/>
  <c r="H105" i="17"/>
  <c r="Q104" i="17"/>
  <c r="AB104" i="17" s="1"/>
  <c r="B108" i="17"/>
  <c r="Z107" i="17"/>
  <c r="E109" i="17"/>
  <c r="E110" i="16"/>
  <c r="B108" i="16"/>
  <c r="Z107" i="16"/>
  <c r="H104" i="16"/>
  <c r="Q103" i="16"/>
  <c r="AB103" i="16" s="1"/>
  <c r="F64" i="2"/>
  <c r="G63" i="2"/>
  <c r="H99" i="2"/>
  <c r="E151" i="2"/>
  <c r="Z67" i="2"/>
  <c r="B68" i="2"/>
  <c r="O100" i="19" l="1"/>
  <c r="U100" i="19" s="1"/>
  <c r="X100" i="19" s="1"/>
  <c r="L101" i="19"/>
  <c r="M101" i="19" s="1"/>
  <c r="N101" i="19" s="1"/>
  <c r="T101" i="19" s="1"/>
  <c r="V99" i="19"/>
  <c r="W99" i="19"/>
  <c r="AA99" i="19" s="1"/>
  <c r="AC99" i="19" s="1"/>
  <c r="I104" i="19"/>
  <c r="J103" i="19"/>
  <c r="W100" i="19"/>
  <c r="AA100" i="19" s="1"/>
  <c r="AC100" i="19" s="1"/>
  <c r="V100" i="19"/>
  <c r="S99" i="19"/>
  <c r="C105" i="19"/>
  <c r="P104" i="19"/>
  <c r="Q104" i="19"/>
  <c r="AB104" i="19" s="1"/>
  <c r="K102" i="19"/>
  <c r="A102" i="19"/>
  <c r="H113" i="19"/>
  <c r="F114" i="19"/>
  <c r="G113" i="19"/>
  <c r="B117" i="19"/>
  <c r="Z116" i="19"/>
  <c r="E117" i="19"/>
  <c r="R102" i="18"/>
  <c r="U101" i="18"/>
  <c r="X101" i="18" s="1"/>
  <c r="Y101" i="18" s="1"/>
  <c r="S101" i="18"/>
  <c r="W111" i="18"/>
  <c r="AA111" i="18" s="1"/>
  <c r="AC111" i="18" s="1"/>
  <c r="L113" i="18"/>
  <c r="M113" i="18" s="1"/>
  <c r="O113" i="18" s="1"/>
  <c r="F114" i="18"/>
  <c r="I116" i="18"/>
  <c r="J115" i="18"/>
  <c r="Z117" i="18"/>
  <c r="B118" i="18"/>
  <c r="N112" i="18"/>
  <c r="T112" i="18" s="1"/>
  <c r="H113" i="18"/>
  <c r="Q112" i="18"/>
  <c r="AB112" i="18" s="1"/>
  <c r="E117" i="18"/>
  <c r="G114" i="18"/>
  <c r="P113" i="18"/>
  <c r="K114" i="18"/>
  <c r="A114" i="18"/>
  <c r="S100" i="17"/>
  <c r="T101" i="17"/>
  <c r="W101" i="17" s="1"/>
  <c r="AA101" i="17" s="1"/>
  <c r="AC101" i="17" s="1"/>
  <c r="U99" i="16"/>
  <c r="X99" i="16" s="1"/>
  <c r="J102" i="16"/>
  <c r="I103" i="16"/>
  <c r="W98" i="16"/>
  <c r="AA98" i="16" s="1"/>
  <c r="AC98" i="16" s="1"/>
  <c r="V98" i="16"/>
  <c r="V100" i="17"/>
  <c r="W100" i="17"/>
  <c r="AA100" i="17" s="1"/>
  <c r="AC100" i="17" s="1"/>
  <c r="L100" i="16"/>
  <c r="M100" i="16" s="1"/>
  <c r="N100" i="16" s="1"/>
  <c r="T100" i="16" s="1"/>
  <c r="O101" i="17"/>
  <c r="P102" i="16"/>
  <c r="G103" i="16"/>
  <c r="N99" i="16"/>
  <c r="T99" i="16" s="1"/>
  <c r="S98" i="16"/>
  <c r="F103" i="16"/>
  <c r="A102" i="17"/>
  <c r="K102" i="17"/>
  <c r="L102" i="17" s="1"/>
  <c r="M102" i="17" s="1"/>
  <c r="O102" i="17" s="1"/>
  <c r="U102" i="17" s="1"/>
  <c r="X102" i="17" s="1"/>
  <c r="K101" i="16"/>
  <c r="A101" i="16"/>
  <c r="F103" i="17"/>
  <c r="U99" i="17"/>
  <c r="X99" i="17" s="1"/>
  <c r="Y99" i="17" s="1"/>
  <c r="S99" i="17"/>
  <c r="I104" i="17"/>
  <c r="J103" i="17"/>
  <c r="P102" i="17"/>
  <c r="G103" i="17"/>
  <c r="E110" i="17"/>
  <c r="H106" i="17"/>
  <c r="Q105" i="17"/>
  <c r="AB105" i="17" s="1"/>
  <c r="B109" i="17"/>
  <c r="Z108" i="17"/>
  <c r="H105" i="16"/>
  <c r="Q104" i="16"/>
  <c r="AB104" i="16" s="1"/>
  <c r="Z108" i="16"/>
  <c r="B109" i="16"/>
  <c r="E111" i="16"/>
  <c r="G64" i="2"/>
  <c r="F65" i="2"/>
  <c r="H100" i="2"/>
  <c r="E152" i="2"/>
  <c r="B69" i="2"/>
  <c r="Z68" i="2"/>
  <c r="Y100" i="19" l="1"/>
  <c r="Y99" i="19"/>
  <c r="S100" i="19"/>
  <c r="O101" i="19"/>
  <c r="U101" i="19" s="1"/>
  <c r="X101" i="19" s="1"/>
  <c r="C106" i="19"/>
  <c r="Q105" i="19"/>
  <c r="AB105" i="19" s="1"/>
  <c r="P105" i="19"/>
  <c r="L102" i="19"/>
  <c r="M102" i="19" s="1"/>
  <c r="N102" i="19" s="1"/>
  <c r="T102" i="19" s="1"/>
  <c r="J104" i="19"/>
  <c r="I105" i="19"/>
  <c r="V101" i="19"/>
  <c r="W101" i="19"/>
  <c r="AA101" i="19" s="1"/>
  <c r="AC101" i="19" s="1"/>
  <c r="A103" i="19"/>
  <c r="K103" i="19"/>
  <c r="F115" i="19"/>
  <c r="E118" i="19"/>
  <c r="H114" i="19"/>
  <c r="G114" i="19"/>
  <c r="B118" i="19"/>
  <c r="Z117" i="19"/>
  <c r="R103" i="18"/>
  <c r="U102" i="18"/>
  <c r="X102" i="18" s="1"/>
  <c r="Y102" i="18" s="1"/>
  <c r="S102" i="18"/>
  <c r="A115" i="18"/>
  <c r="K115" i="18"/>
  <c r="G115" i="18"/>
  <c r="P114" i="18"/>
  <c r="B119" i="18"/>
  <c r="Z118" i="18"/>
  <c r="I117" i="18"/>
  <c r="J116" i="18"/>
  <c r="N113" i="18"/>
  <c r="T113" i="18" s="1"/>
  <c r="E118" i="18"/>
  <c r="H114" i="18"/>
  <c r="Q113" i="18"/>
  <c r="AB113" i="18" s="1"/>
  <c r="W112" i="18"/>
  <c r="AA112" i="18" s="1"/>
  <c r="AC112" i="18" s="1"/>
  <c r="V112" i="18"/>
  <c r="L114" i="18"/>
  <c r="M114" i="18" s="1"/>
  <c r="O114" i="18" s="1"/>
  <c r="F115" i="18"/>
  <c r="Y100" i="17"/>
  <c r="V101" i="17"/>
  <c r="P103" i="16"/>
  <c r="G104" i="16"/>
  <c r="O100" i="16"/>
  <c r="L101" i="16"/>
  <c r="M101" i="16" s="1"/>
  <c r="N101" i="16" s="1"/>
  <c r="T101" i="16" s="1"/>
  <c r="F104" i="16"/>
  <c r="V100" i="16"/>
  <c r="W100" i="16"/>
  <c r="AA100" i="16" s="1"/>
  <c r="AC100" i="16" s="1"/>
  <c r="S99" i="16"/>
  <c r="K103" i="17"/>
  <c r="L103" i="17" s="1"/>
  <c r="M103" i="17" s="1"/>
  <c r="N103" i="17" s="1"/>
  <c r="A103" i="17"/>
  <c r="N102" i="17"/>
  <c r="U101" i="17"/>
  <c r="X101" i="17" s="1"/>
  <c r="Y101" i="17" s="1"/>
  <c r="S101" i="17"/>
  <c r="I104" i="16"/>
  <c r="J103" i="16"/>
  <c r="G104" i="17"/>
  <c r="P103" i="17"/>
  <c r="I105" i="17"/>
  <c r="J104" i="17"/>
  <c r="F104" i="17"/>
  <c r="W99" i="16"/>
  <c r="AA99" i="16" s="1"/>
  <c r="AC99" i="16" s="1"/>
  <c r="V99" i="16"/>
  <c r="Y98" i="16"/>
  <c r="K102" i="16"/>
  <c r="A102" i="16"/>
  <c r="H107" i="17"/>
  <c r="Q106" i="17"/>
  <c r="AB106" i="17" s="1"/>
  <c r="B110" i="17"/>
  <c r="Z109" i="17"/>
  <c r="E111" i="17"/>
  <c r="B110" i="16"/>
  <c r="Z109" i="16"/>
  <c r="E112" i="16"/>
  <c r="H106" i="16"/>
  <c r="Q105" i="16"/>
  <c r="AB105" i="16" s="1"/>
  <c r="G65" i="2"/>
  <c r="F66" i="2"/>
  <c r="H101" i="2"/>
  <c r="E153" i="2"/>
  <c r="B70" i="2"/>
  <c r="Z69" i="2"/>
  <c r="S101" i="19" l="1"/>
  <c r="Y101" i="19"/>
  <c r="L103" i="19"/>
  <c r="M103" i="19" s="1"/>
  <c r="O103" i="19" s="1"/>
  <c r="I106" i="19"/>
  <c r="J105" i="19"/>
  <c r="A104" i="19"/>
  <c r="K104" i="19"/>
  <c r="W102" i="19"/>
  <c r="AA102" i="19" s="1"/>
  <c r="AC102" i="19" s="1"/>
  <c r="V102" i="19"/>
  <c r="O102" i="19"/>
  <c r="C107" i="19"/>
  <c r="P106" i="19"/>
  <c r="Q106" i="19"/>
  <c r="AB106" i="19" s="1"/>
  <c r="F116" i="19"/>
  <c r="Z118" i="19"/>
  <c r="B119" i="19"/>
  <c r="G115" i="19"/>
  <c r="H115" i="19"/>
  <c r="E119" i="19"/>
  <c r="R104" i="18"/>
  <c r="U103" i="18"/>
  <c r="X103" i="18" s="1"/>
  <c r="Y103" i="18" s="1"/>
  <c r="S103" i="18"/>
  <c r="V113" i="18"/>
  <c r="W113" i="18"/>
  <c r="AA113" i="18" s="1"/>
  <c r="AC113" i="18" s="1"/>
  <c r="N114" i="18"/>
  <c r="T114" i="18" s="1"/>
  <c r="H115" i="18"/>
  <c r="Q114" i="18"/>
  <c r="AB114" i="18" s="1"/>
  <c r="A116" i="18"/>
  <c r="K116" i="18"/>
  <c r="I118" i="18"/>
  <c r="J117" i="18"/>
  <c r="B120" i="18"/>
  <c r="Z119" i="18"/>
  <c r="L115" i="18"/>
  <c r="M115" i="18" s="1"/>
  <c r="O115" i="18" s="1"/>
  <c r="F116" i="18"/>
  <c r="E119" i="18"/>
  <c r="G116" i="18"/>
  <c r="P115" i="18"/>
  <c r="O103" i="17"/>
  <c r="S103" i="17" s="1"/>
  <c r="L102" i="16"/>
  <c r="M102" i="16" s="1"/>
  <c r="O102" i="16" s="1"/>
  <c r="T103" i="17"/>
  <c r="Y99" i="16"/>
  <c r="F105" i="17"/>
  <c r="G105" i="17"/>
  <c r="P104" i="17"/>
  <c r="F105" i="16"/>
  <c r="S100" i="16"/>
  <c r="U100" i="16"/>
  <c r="X100" i="16" s="1"/>
  <c r="Y100" i="16" s="1"/>
  <c r="A104" i="17"/>
  <c r="K104" i="17"/>
  <c r="L104" i="17" s="1"/>
  <c r="M104" i="17" s="1"/>
  <c r="N104" i="17" s="1"/>
  <c r="A103" i="16"/>
  <c r="K103" i="16"/>
  <c r="T102" i="17"/>
  <c r="S102" i="17"/>
  <c r="O101" i="16"/>
  <c r="G105" i="16"/>
  <c r="P104" i="16"/>
  <c r="I106" i="17"/>
  <c r="J105" i="17"/>
  <c r="J104" i="16"/>
  <c r="I105" i="16"/>
  <c r="W101" i="16"/>
  <c r="AA101" i="16" s="1"/>
  <c r="AC101" i="16" s="1"/>
  <c r="V101" i="16"/>
  <c r="B111" i="17"/>
  <c r="Z110" i="17"/>
  <c r="H108" i="17"/>
  <c r="Q107" i="17"/>
  <c r="AB107" i="17" s="1"/>
  <c r="E112" i="17"/>
  <c r="H107" i="16"/>
  <c r="Q106" i="16"/>
  <c r="AB106" i="16" s="1"/>
  <c r="E113" i="16"/>
  <c r="B111" i="16"/>
  <c r="Z110" i="16"/>
  <c r="F67" i="2"/>
  <c r="G66" i="2"/>
  <c r="H102" i="2"/>
  <c r="E154" i="2"/>
  <c r="Z70" i="2"/>
  <c r="B71" i="2"/>
  <c r="J106" i="19" l="1"/>
  <c r="I107" i="19"/>
  <c r="K105" i="19"/>
  <c r="A105" i="19"/>
  <c r="C108" i="19"/>
  <c r="P107" i="19"/>
  <c r="Q107" i="19"/>
  <c r="AB107" i="19" s="1"/>
  <c r="L104" i="19"/>
  <c r="M104" i="19" s="1"/>
  <c r="N104" i="19" s="1"/>
  <c r="T104" i="19" s="1"/>
  <c r="N103" i="19"/>
  <c r="T103" i="19" s="1"/>
  <c r="U102" i="19"/>
  <c r="X102" i="19" s="1"/>
  <c r="Y102" i="19" s="1"/>
  <c r="S102" i="19"/>
  <c r="U103" i="19"/>
  <c r="X103" i="19" s="1"/>
  <c r="G116" i="19"/>
  <c r="F117" i="19"/>
  <c r="E120" i="19"/>
  <c r="H116" i="19"/>
  <c r="B120" i="19"/>
  <c r="Z119" i="19"/>
  <c r="R105" i="18"/>
  <c r="S104" i="18"/>
  <c r="U104" i="18"/>
  <c r="X104" i="18" s="1"/>
  <c r="Y104" i="18" s="1"/>
  <c r="A117" i="18"/>
  <c r="K117" i="18"/>
  <c r="G117" i="18"/>
  <c r="P116" i="18"/>
  <c r="N115" i="18"/>
  <c r="T115" i="18" s="1"/>
  <c r="J118" i="18"/>
  <c r="I119" i="18"/>
  <c r="H116" i="18"/>
  <c r="Q115" i="18"/>
  <c r="AB115" i="18" s="1"/>
  <c r="E120" i="18"/>
  <c r="B121" i="18"/>
  <c r="Z120" i="18"/>
  <c r="W114" i="18"/>
  <c r="AA114" i="18" s="1"/>
  <c r="AC114" i="18" s="1"/>
  <c r="V114" i="18"/>
  <c r="F117" i="18"/>
  <c r="L116" i="18"/>
  <c r="M116" i="18" s="1"/>
  <c r="O116" i="18" s="1"/>
  <c r="U103" i="17"/>
  <c r="X103" i="17" s="1"/>
  <c r="T104" i="17"/>
  <c r="W104" i="17" s="1"/>
  <c r="AA104" i="17" s="1"/>
  <c r="AC104" i="17" s="1"/>
  <c r="I107" i="17"/>
  <c r="J106" i="17"/>
  <c r="O104" i="17"/>
  <c r="J105" i="16"/>
  <c r="I106" i="16"/>
  <c r="W102" i="17"/>
  <c r="V102" i="17"/>
  <c r="F106" i="16"/>
  <c r="F106" i="17"/>
  <c r="A104" i="16"/>
  <c r="K104" i="16"/>
  <c r="G106" i="16"/>
  <c r="P105" i="16"/>
  <c r="L103" i="16"/>
  <c r="M103" i="16" s="1"/>
  <c r="N103" i="16" s="1"/>
  <c r="T103" i="16" s="1"/>
  <c r="N102" i="16"/>
  <c r="T102" i="16" s="1"/>
  <c r="K105" i="17"/>
  <c r="A105" i="17"/>
  <c r="S101" i="16"/>
  <c r="U101" i="16"/>
  <c r="X101" i="16" s="1"/>
  <c r="Y101" i="16" s="1"/>
  <c r="G106" i="17"/>
  <c r="P105" i="17"/>
  <c r="V103" i="17"/>
  <c r="W103" i="17"/>
  <c r="AA103" i="17" s="1"/>
  <c r="AC103" i="17" s="1"/>
  <c r="U102" i="16"/>
  <c r="X102" i="16" s="1"/>
  <c r="E113" i="17"/>
  <c r="H109" i="17"/>
  <c r="Q108" i="17"/>
  <c r="AB108" i="17" s="1"/>
  <c r="Z111" i="17"/>
  <c r="B112" i="17"/>
  <c r="Z111" i="16"/>
  <c r="B112" i="16"/>
  <c r="H108" i="16"/>
  <c r="Q107" i="16"/>
  <c r="AB107" i="16" s="1"/>
  <c r="E114" i="16"/>
  <c r="G67" i="2"/>
  <c r="F68" i="2"/>
  <c r="H103" i="2"/>
  <c r="E155" i="2"/>
  <c r="B72" i="2"/>
  <c r="Z71" i="2"/>
  <c r="S103" i="19" l="1"/>
  <c r="L105" i="19"/>
  <c r="M105" i="19" s="1"/>
  <c r="O105" i="19" s="1"/>
  <c r="W103" i="19"/>
  <c r="AA103" i="19" s="1"/>
  <c r="AC103" i="19" s="1"/>
  <c r="V103" i="19"/>
  <c r="J107" i="19"/>
  <c r="I108" i="19"/>
  <c r="W104" i="19"/>
  <c r="AA104" i="19" s="1"/>
  <c r="AC104" i="19" s="1"/>
  <c r="V104" i="19"/>
  <c r="O104" i="19"/>
  <c r="C109" i="19"/>
  <c r="Q108" i="19"/>
  <c r="AB108" i="19" s="1"/>
  <c r="P108" i="19"/>
  <c r="A106" i="19"/>
  <c r="K106" i="19"/>
  <c r="E121" i="19"/>
  <c r="F118" i="19"/>
  <c r="B121" i="19"/>
  <c r="Z120" i="19"/>
  <c r="H117" i="19"/>
  <c r="G117" i="19"/>
  <c r="R106" i="18"/>
  <c r="U105" i="18"/>
  <c r="X105" i="18" s="1"/>
  <c r="Y105" i="18" s="1"/>
  <c r="S105" i="18"/>
  <c r="N116" i="18"/>
  <c r="T116" i="18" s="1"/>
  <c r="V116" i="18" s="1"/>
  <c r="L117" i="18"/>
  <c r="M117" i="18" s="1"/>
  <c r="O117" i="18" s="1"/>
  <c r="F118" i="18"/>
  <c r="W115" i="18"/>
  <c r="AA115" i="18" s="1"/>
  <c r="AC115" i="18" s="1"/>
  <c r="V115" i="18"/>
  <c r="E121" i="18"/>
  <c r="Z121" i="18"/>
  <c r="B122" i="18"/>
  <c r="H117" i="18"/>
  <c r="Q116" i="18"/>
  <c r="AB116" i="18" s="1"/>
  <c r="I120" i="18"/>
  <c r="J119" i="18"/>
  <c r="G118" i="18"/>
  <c r="P117" i="18"/>
  <c r="K118" i="18"/>
  <c r="A118" i="18"/>
  <c r="V104" i="17"/>
  <c r="S102" i="16"/>
  <c r="O103" i="16"/>
  <c r="L104" i="16"/>
  <c r="M104" i="16" s="1"/>
  <c r="O104" i="16" s="1"/>
  <c r="J106" i="16"/>
  <c r="I107" i="16"/>
  <c r="V103" i="16"/>
  <c r="W103" i="16"/>
  <c r="AA103" i="16" s="1"/>
  <c r="AC103" i="16" s="1"/>
  <c r="F107" i="16"/>
  <c r="A105" i="16"/>
  <c r="K105" i="16"/>
  <c r="G107" i="17"/>
  <c r="P106" i="17"/>
  <c r="L105" i="17"/>
  <c r="M105" i="17" s="1"/>
  <c r="N105" i="17" s="1"/>
  <c r="T105" i="17" s="1"/>
  <c r="Y103" i="17"/>
  <c r="A106" i="17"/>
  <c r="K106" i="17"/>
  <c r="L106" i="17" s="1"/>
  <c r="M106" i="17" s="1"/>
  <c r="O106" i="17" s="1"/>
  <c r="V102" i="16"/>
  <c r="W102" i="16"/>
  <c r="AA102" i="16" s="1"/>
  <c r="AC102" i="16" s="1"/>
  <c r="P106" i="16"/>
  <c r="G107" i="16"/>
  <c r="F107" i="17"/>
  <c r="AA102" i="17"/>
  <c r="AC102" i="17" s="1"/>
  <c r="Y102" i="17"/>
  <c r="S104" i="17"/>
  <c r="U104" i="17"/>
  <c r="X104" i="17" s="1"/>
  <c r="Y104" i="17" s="1"/>
  <c r="J107" i="17"/>
  <c r="I108" i="17"/>
  <c r="E114" i="17"/>
  <c r="Z112" i="17"/>
  <c r="B113" i="17"/>
  <c r="H110" i="17"/>
  <c r="Q109" i="17"/>
  <c r="AB109" i="17" s="1"/>
  <c r="H109" i="16"/>
  <c r="Q108" i="16"/>
  <c r="AB108" i="16" s="1"/>
  <c r="Z112" i="16"/>
  <c r="B113" i="16"/>
  <c r="E115" i="16"/>
  <c r="F69" i="2"/>
  <c r="G68" i="2"/>
  <c r="H104" i="2"/>
  <c r="E156" i="2"/>
  <c r="B73" i="2"/>
  <c r="Z72" i="2"/>
  <c r="N105" i="19" l="1"/>
  <c r="T105" i="19" s="1"/>
  <c r="W105" i="19" s="1"/>
  <c r="AA105" i="19" s="1"/>
  <c r="AC105" i="19" s="1"/>
  <c r="L106" i="19"/>
  <c r="M106" i="19" s="1"/>
  <c r="N106" i="19" s="1"/>
  <c r="T106" i="19" s="1"/>
  <c r="C110" i="19"/>
  <c r="Q109" i="19"/>
  <c r="AB109" i="19" s="1"/>
  <c r="P109" i="19"/>
  <c r="S104" i="19"/>
  <c r="U104" i="19"/>
  <c r="X104" i="19" s="1"/>
  <c r="Y104" i="19" s="1"/>
  <c r="I109" i="19"/>
  <c r="J108" i="19"/>
  <c r="Y103" i="19"/>
  <c r="K107" i="19"/>
  <c r="A107" i="19"/>
  <c r="U105" i="19"/>
  <c r="X105" i="19" s="1"/>
  <c r="E122" i="19"/>
  <c r="G118" i="19"/>
  <c r="H118" i="19"/>
  <c r="B122" i="19"/>
  <c r="Z121" i="19"/>
  <c r="F119" i="19"/>
  <c r="W116" i="18"/>
  <c r="AA116" i="18" s="1"/>
  <c r="AC116" i="18" s="1"/>
  <c r="R107" i="18"/>
  <c r="U106" i="18"/>
  <c r="X106" i="18" s="1"/>
  <c r="Y106" i="18" s="1"/>
  <c r="S106" i="18"/>
  <c r="G119" i="18"/>
  <c r="P118" i="18"/>
  <c r="H118" i="18"/>
  <c r="Q117" i="18"/>
  <c r="AB117" i="18" s="1"/>
  <c r="E122" i="18"/>
  <c r="N117" i="18"/>
  <c r="T117" i="18" s="1"/>
  <c r="A119" i="18"/>
  <c r="K119" i="18"/>
  <c r="B123" i="18"/>
  <c r="Z122" i="18"/>
  <c r="L118" i="18"/>
  <c r="M118" i="18" s="1"/>
  <c r="O118" i="18" s="1"/>
  <c r="F119" i="18"/>
  <c r="I121" i="18"/>
  <c r="J120" i="18"/>
  <c r="N106" i="17"/>
  <c r="T106" i="17" s="1"/>
  <c r="O105" i="17"/>
  <c r="S105" i="17" s="1"/>
  <c r="U106" i="17"/>
  <c r="X106" i="17" s="1"/>
  <c r="A107" i="17"/>
  <c r="K107" i="17"/>
  <c r="L107" i="17" s="1"/>
  <c r="M107" i="17" s="1"/>
  <c r="N107" i="17" s="1"/>
  <c r="G108" i="16"/>
  <c r="P107" i="16"/>
  <c r="K106" i="16"/>
  <c r="A106" i="16"/>
  <c r="N104" i="16"/>
  <c r="T104" i="16" s="1"/>
  <c r="G108" i="17"/>
  <c r="P107" i="17"/>
  <c r="Y102" i="16"/>
  <c r="U104" i="16"/>
  <c r="X104" i="16" s="1"/>
  <c r="I109" i="17"/>
  <c r="J108" i="17"/>
  <c r="F108" i="17"/>
  <c r="W105" i="17"/>
  <c r="AA105" i="17" s="1"/>
  <c r="AC105" i="17" s="1"/>
  <c r="V105" i="17"/>
  <c r="L105" i="16"/>
  <c r="M105" i="16" s="1"/>
  <c r="O105" i="16" s="1"/>
  <c r="F108" i="16"/>
  <c r="J107" i="16"/>
  <c r="I108" i="16"/>
  <c r="S103" i="16"/>
  <c r="U103" i="16"/>
  <c r="X103" i="16" s="1"/>
  <c r="Y103" i="16" s="1"/>
  <c r="H111" i="17"/>
  <c r="Q110" i="17"/>
  <c r="AB110" i="17" s="1"/>
  <c r="E115" i="17"/>
  <c r="B114" i="17"/>
  <c r="Z113" i="17"/>
  <c r="E116" i="16"/>
  <c r="B114" i="16"/>
  <c r="Z113" i="16"/>
  <c r="H110" i="16"/>
  <c r="Q109" i="16"/>
  <c r="AB109" i="16" s="1"/>
  <c r="G69" i="2"/>
  <c r="F70" i="2"/>
  <c r="H105" i="2"/>
  <c r="E157" i="2"/>
  <c r="B74" i="2"/>
  <c r="Z73" i="2"/>
  <c r="S105" i="19" l="1"/>
  <c r="V105" i="19"/>
  <c r="W106" i="19"/>
  <c r="AA106" i="19" s="1"/>
  <c r="AC106" i="19" s="1"/>
  <c r="V106" i="19"/>
  <c r="C111" i="19"/>
  <c r="P110" i="19"/>
  <c r="Q110" i="19"/>
  <c r="AB110" i="19" s="1"/>
  <c r="A108" i="19"/>
  <c r="K108" i="19"/>
  <c r="O106" i="19"/>
  <c r="L107" i="19"/>
  <c r="M107" i="19" s="1"/>
  <c r="O107" i="19" s="1"/>
  <c r="Y105" i="19"/>
  <c r="I110" i="19"/>
  <c r="J109" i="19"/>
  <c r="Z122" i="19"/>
  <c r="B123" i="19"/>
  <c r="F120" i="19"/>
  <c r="G119" i="19"/>
  <c r="H119" i="19"/>
  <c r="E123" i="19"/>
  <c r="R108" i="18"/>
  <c r="U107" i="18"/>
  <c r="X107" i="18" s="1"/>
  <c r="Y107" i="18" s="1"/>
  <c r="S107" i="18"/>
  <c r="N118" i="18"/>
  <c r="T118" i="18" s="1"/>
  <c r="V118" i="18" s="1"/>
  <c r="I122" i="18"/>
  <c r="J121" i="18"/>
  <c r="E123" i="18"/>
  <c r="G120" i="18"/>
  <c r="P119" i="18"/>
  <c r="V117" i="18"/>
  <c r="W117" i="18"/>
  <c r="AA117" i="18" s="1"/>
  <c r="AC117" i="18" s="1"/>
  <c r="H119" i="18"/>
  <c r="Q118" i="18"/>
  <c r="AB118" i="18" s="1"/>
  <c r="A120" i="18"/>
  <c r="K120" i="18"/>
  <c r="L119" i="18"/>
  <c r="M119" i="18" s="1"/>
  <c r="O119" i="18" s="1"/>
  <c r="F120" i="18"/>
  <c r="B124" i="18"/>
  <c r="Z123" i="18"/>
  <c r="T107" i="17"/>
  <c r="W107" i="17" s="1"/>
  <c r="AA107" i="17" s="1"/>
  <c r="AC107" i="17" s="1"/>
  <c r="U105" i="17"/>
  <c r="X105" i="17" s="1"/>
  <c r="Y105" i="17" s="1"/>
  <c r="N105" i="16"/>
  <c r="T105" i="16" s="1"/>
  <c r="W105" i="16" s="1"/>
  <c r="AA105" i="16" s="1"/>
  <c r="AC105" i="16" s="1"/>
  <c r="S106" i="17"/>
  <c r="V106" i="17"/>
  <c r="W106" i="17"/>
  <c r="AA106" i="17" s="1"/>
  <c r="AC106" i="17" s="1"/>
  <c r="S104" i="16"/>
  <c r="A108" i="17"/>
  <c r="K108" i="17"/>
  <c r="L108" i="17" s="1"/>
  <c r="M108" i="17" s="1"/>
  <c r="N108" i="17" s="1"/>
  <c r="O107" i="17"/>
  <c r="F109" i="16"/>
  <c r="I110" i="17"/>
  <c r="J109" i="17"/>
  <c r="W104" i="16"/>
  <c r="AA104" i="16" s="1"/>
  <c r="AC104" i="16" s="1"/>
  <c r="V104" i="16"/>
  <c r="I109" i="16"/>
  <c r="J108" i="16"/>
  <c r="G109" i="17"/>
  <c r="P108" i="17"/>
  <c r="A107" i="16"/>
  <c r="K107" i="16"/>
  <c r="U105" i="16"/>
  <c r="X105" i="16" s="1"/>
  <c r="F109" i="17"/>
  <c r="L106" i="16"/>
  <c r="M106" i="16" s="1"/>
  <c r="N106" i="16" s="1"/>
  <c r="T106" i="16" s="1"/>
  <c r="G109" i="16"/>
  <c r="P108" i="16"/>
  <c r="B115" i="17"/>
  <c r="Z114" i="17"/>
  <c r="E116" i="17"/>
  <c r="H112" i="17"/>
  <c r="Q111" i="17"/>
  <c r="AB111" i="17" s="1"/>
  <c r="B115" i="16"/>
  <c r="Z114" i="16"/>
  <c r="H111" i="16"/>
  <c r="Q110" i="16"/>
  <c r="AB110" i="16" s="1"/>
  <c r="E117" i="16"/>
  <c r="F71" i="2"/>
  <c r="G70" i="2"/>
  <c r="H106" i="2"/>
  <c r="E158" i="2"/>
  <c r="Z74" i="2"/>
  <c r="B75" i="2"/>
  <c r="N107" i="19" l="1"/>
  <c r="T107" i="19" s="1"/>
  <c r="W107" i="19" s="1"/>
  <c r="AA107" i="19" s="1"/>
  <c r="AC107" i="19" s="1"/>
  <c r="U107" i="19"/>
  <c r="X107" i="19" s="1"/>
  <c r="L108" i="19"/>
  <c r="M108" i="19" s="1"/>
  <c r="N108" i="19" s="1"/>
  <c r="T108" i="19" s="1"/>
  <c r="C112" i="19"/>
  <c r="P111" i="19"/>
  <c r="Q111" i="19"/>
  <c r="AB111" i="19" s="1"/>
  <c r="A109" i="19"/>
  <c r="K109" i="19"/>
  <c r="U106" i="19"/>
  <c r="X106" i="19" s="1"/>
  <c r="Y106" i="19" s="1"/>
  <c r="S106" i="19"/>
  <c r="I111" i="19"/>
  <c r="J110" i="19"/>
  <c r="E124" i="19"/>
  <c r="G120" i="19"/>
  <c r="F121" i="19"/>
  <c r="B124" i="19"/>
  <c r="Z123" i="19"/>
  <c r="H120" i="19"/>
  <c r="R109" i="18"/>
  <c r="S108" i="18"/>
  <c r="U108" i="18"/>
  <c r="X108" i="18" s="1"/>
  <c r="Y108" i="18" s="1"/>
  <c r="W118" i="18"/>
  <c r="AA118" i="18" s="1"/>
  <c r="AC118" i="18" s="1"/>
  <c r="B125" i="18"/>
  <c r="Z124" i="18"/>
  <c r="F121" i="18"/>
  <c r="L120" i="18"/>
  <c r="M120" i="18" s="1"/>
  <c r="O120" i="18" s="1"/>
  <c r="H120" i="18"/>
  <c r="Q119" i="18"/>
  <c r="AB119" i="18" s="1"/>
  <c r="K121" i="18"/>
  <c r="A121" i="18"/>
  <c r="G121" i="18"/>
  <c r="P120" i="18"/>
  <c r="J122" i="18"/>
  <c r="I123" i="18"/>
  <c r="N119" i="18"/>
  <c r="T119" i="18" s="1"/>
  <c r="E124" i="18"/>
  <c r="V107" i="17"/>
  <c r="Y106" i="17"/>
  <c r="V105" i="16"/>
  <c r="O106" i="16"/>
  <c r="U106" i="16" s="1"/>
  <c r="X106" i="16" s="1"/>
  <c r="Y105" i="16"/>
  <c r="S105" i="16"/>
  <c r="Y104" i="16"/>
  <c r="T108" i="17"/>
  <c r="W108" i="17" s="1"/>
  <c r="AA108" i="17" s="1"/>
  <c r="AC108" i="17" s="1"/>
  <c r="W106" i="16"/>
  <c r="AA106" i="16" s="1"/>
  <c r="AC106" i="16" s="1"/>
  <c r="V106" i="16"/>
  <c r="G110" i="16"/>
  <c r="P109" i="16"/>
  <c r="L107" i="16"/>
  <c r="M107" i="16" s="1"/>
  <c r="O107" i="16" s="1"/>
  <c r="J109" i="16"/>
  <c r="I110" i="16"/>
  <c r="I111" i="17"/>
  <c r="J110" i="17"/>
  <c r="F110" i="17"/>
  <c r="O108" i="17"/>
  <c r="S106" i="16"/>
  <c r="F110" i="16"/>
  <c r="G110" i="17"/>
  <c r="P109" i="17"/>
  <c r="K108" i="16"/>
  <c r="A108" i="16"/>
  <c r="K109" i="17"/>
  <c r="A109" i="17"/>
  <c r="U107" i="17"/>
  <c r="X107" i="17" s="1"/>
  <c r="Y107" i="17" s="1"/>
  <c r="S107" i="17"/>
  <c r="H113" i="17"/>
  <c r="Q112" i="17"/>
  <c r="AB112" i="17" s="1"/>
  <c r="E117" i="17"/>
  <c r="Z115" i="17"/>
  <c r="B116" i="17"/>
  <c r="Z115" i="16"/>
  <c r="B116" i="16"/>
  <c r="E118" i="16"/>
  <c r="H112" i="16"/>
  <c r="Q111" i="16"/>
  <c r="AB111" i="16" s="1"/>
  <c r="G71" i="2"/>
  <c r="F72" i="2"/>
  <c r="H107" i="2"/>
  <c r="E159" i="2"/>
  <c r="Z75" i="2"/>
  <c r="B76" i="2"/>
  <c r="V107" i="19" l="1"/>
  <c r="S107" i="19"/>
  <c r="O108" i="19"/>
  <c r="U108" i="19" s="1"/>
  <c r="X108" i="19" s="1"/>
  <c r="A110" i="19"/>
  <c r="K110" i="19"/>
  <c r="L109" i="19"/>
  <c r="M109" i="19" s="1"/>
  <c r="O109" i="19" s="1"/>
  <c r="C113" i="19"/>
  <c r="Q112" i="19"/>
  <c r="AB112" i="19" s="1"/>
  <c r="P112" i="19"/>
  <c r="I112" i="19"/>
  <c r="J111" i="19"/>
  <c r="Y107" i="19"/>
  <c r="V108" i="19"/>
  <c r="W108" i="19"/>
  <c r="AA108" i="19" s="1"/>
  <c r="AC108" i="19" s="1"/>
  <c r="H121" i="19"/>
  <c r="B125" i="19"/>
  <c r="Z124" i="19"/>
  <c r="G121" i="19"/>
  <c r="F122" i="19"/>
  <c r="E125" i="19"/>
  <c r="R110" i="18"/>
  <c r="U109" i="18"/>
  <c r="X109" i="18" s="1"/>
  <c r="Y109" i="18" s="1"/>
  <c r="S109" i="18"/>
  <c r="I124" i="18"/>
  <c r="J123" i="18"/>
  <c r="E125" i="18"/>
  <c r="K122" i="18"/>
  <c r="A122" i="18"/>
  <c r="N120" i="18"/>
  <c r="T120" i="18" s="1"/>
  <c r="Z125" i="18"/>
  <c r="B126" i="18"/>
  <c r="W119" i="18"/>
  <c r="AA119" i="18" s="1"/>
  <c r="AC119" i="18" s="1"/>
  <c r="V119" i="18"/>
  <c r="G122" i="18"/>
  <c r="P121" i="18"/>
  <c r="H121" i="18"/>
  <c r="Q120" i="18"/>
  <c r="AB120" i="18" s="1"/>
  <c r="L121" i="18"/>
  <c r="M121" i="18" s="1"/>
  <c r="O121" i="18" s="1"/>
  <c r="F122" i="18"/>
  <c r="V108" i="17"/>
  <c r="Y106" i="16"/>
  <c r="G111" i="17"/>
  <c r="P110" i="17"/>
  <c r="K110" i="17"/>
  <c r="L110" i="17" s="1"/>
  <c r="M110" i="17" s="1"/>
  <c r="O110" i="17" s="1"/>
  <c r="A110" i="17"/>
  <c r="N107" i="16"/>
  <c r="T107" i="16" s="1"/>
  <c r="U108" i="17"/>
  <c r="X108" i="17" s="1"/>
  <c r="Y108" i="17" s="1"/>
  <c r="S108" i="17"/>
  <c r="I112" i="17"/>
  <c r="J111" i="17"/>
  <c r="U107" i="16"/>
  <c r="X107" i="16" s="1"/>
  <c r="P110" i="16"/>
  <c r="G111" i="16"/>
  <c r="L108" i="16"/>
  <c r="M108" i="16" s="1"/>
  <c r="O108" i="16" s="1"/>
  <c r="F111" i="16"/>
  <c r="L109" i="17"/>
  <c r="M109" i="17" s="1"/>
  <c r="N109" i="17" s="1"/>
  <c r="T109" i="17" s="1"/>
  <c r="I111" i="16"/>
  <c r="J110" i="16"/>
  <c r="F111" i="17"/>
  <c r="A109" i="16"/>
  <c r="K109" i="16"/>
  <c r="H114" i="17"/>
  <c r="Q113" i="17"/>
  <c r="AB113" i="17" s="1"/>
  <c r="E118" i="17"/>
  <c r="B117" i="17"/>
  <c r="Z116" i="17"/>
  <c r="H113" i="16"/>
  <c r="Q112" i="16"/>
  <c r="AB112" i="16" s="1"/>
  <c r="E119" i="16"/>
  <c r="Z116" i="16"/>
  <c r="B117" i="16"/>
  <c r="G72" i="2"/>
  <c r="F73" i="2"/>
  <c r="H108" i="2"/>
  <c r="E160" i="2"/>
  <c r="B77" i="2"/>
  <c r="Z76" i="2"/>
  <c r="S108" i="19" l="1"/>
  <c r="Y108" i="19"/>
  <c r="N109" i="19"/>
  <c r="T109" i="19" s="1"/>
  <c r="W109" i="19" s="1"/>
  <c r="AA109" i="19" s="1"/>
  <c r="AC109" i="19" s="1"/>
  <c r="U109" i="19"/>
  <c r="X109" i="19" s="1"/>
  <c r="A111" i="19"/>
  <c r="K111" i="19"/>
  <c r="L110" i="19"/>
  <c r="M110" i="19" s="1"/>
  <c r="N110" i="19" s="1"/>
  <c r="T110" i="19" s="1"/>
  <c r="I113" i="19"/>
  <c r="J112" i="19"/>
  <c r="C114" i="19"/>
  <c r="Q113" i="19"/>
  <c r="AB113" i="19" s="1"/>
  <c r="P113" i="19"/>
  <c r="B126" i="19"/>
  <c r="Z125" i="19"/>
  <c r="E126" i="19"/>
  <c r="F123" i="19"/>
  <c r="G122" i="19"/>
  <c r="H122" i="19"/>
  <c r="R111" i="18"/>
  <c r="U110" i="18"/>
  <c r="X110" i="18" s="1"/>
  <c r="Y110" i="18" s="1"/>
  <c r="S110" i="18"/>
  <c r="K123" i="18"/>
  <c r="A123" i="18"/>
  <c r="N121" i="18"/>
  <c r="T121" i="18" s="1"/>
  <c r="G123" i="18"/>
  <c r="P122" i="18"/>
  <c r="I125" i="18"/>
  <c r="J124" i="18"/>
  <c r="B127" i="18"/>
  <c r="Z126" i="18"/>
  <c r="L122" i="18"/>
  <c r="M122" i="18" s="1"/>
  <c r="N122" i="18" s="1"/>
  <c r="F123" i="18"/>
  <c r="H122" i="18"/>
  <c r="Q121" i="18"/>
  <c r="AB121" i="18" s="1"/>
  <c r="W120" i="18"/>
  <c r="AA120" i="18" s="1"/>
  <c r="AC120" i="18" s="1"/>
  <c r="V120" i="18"/>
  <c r="E126" i="18"/>
  <c r="N110" i="17"/>
  <c r="T110" i="17" s="1"/>
  <c r="W110" i="17" s="1"/>
  <c r="AA110" i="17" s="1"/>
  <c r="AC110" i="17" s="1"/>
  <c r="S107" i="16"/>
  <c r="U110" i="17"/>
  <c r="X110" i="17" s="1"/>
  <c r="J111" i="16"/>
  <c r="I112" i="16"/>
  <c r="N108" i="16"/>
  <c r="T108" i="16" s="1"/>
  <c r="W109" i="17"/>
  <c r="AA109" i="17" s="1"/>
  <c r="AC109" i="17" s="1"/>
  <c r="V109" i="17"/>
  <c r="U108" i="16"/>
  <c r="X108" i="16" s="1"/>
  <c r="L109" i="16"/>
  <c r="M109" i="16" s="1"/>
  <c r="N109" i="16" s="1"/>
  <c r="T109" i="16" s="1"/>
  <c r="F112" i="17"/>
  <c r="P111" i="16"/>
  <c r="G112" i="16"/>
  <c r="K111" i="17"/>
  <c r="L111" i="17" s="1"/>
  <c r="M111" i="17" s="1"/>
  <c r="N111" i="17" s="1"/>
  <c r="A111" i="17"/>
  <c r="W107" i="16"/>
  <c r="AA107" i="16" s="1"/>
  <c r="AC107" i="16" s="1"/>
  <c r="V107" i="16"/>
  <c r="G112" i="17"/>
  <c r="P111" i="17"/>
  <c r="K110" i="16"/>
  <c r="A110" i="16"/>
  <c r="F112" i="16"/>
  <c r="J112" i="17"/>
  <c r="I113" i="17"/>
  <c r="O109" i="17"/>
  <c r="B118" i="17"/>
  <c r="Z117" i="17"/>
  <c r="H115" i="17"/>
  <c r="Q114" i="17"/>
  <c r="AB114" i="17" s="1"/>
  <c r="E119" i="17"/>
  <c r="B118" i="16"/>
  <c r="Z117" i="16"/>
  <c r="E120" i="16"/>
  <c r="H114" i="16"/>
  <c r="Q113" i="16"/>
  <c r="AB113" i="16" s="1"/>
  <c r="G73" i="2"/>
  <c r="F74" i="2"/>
  <c r="H109" i="2"/>
  <c r="E161" i="2"/>
  <c r="B78" i="2"/>
  <c r="Z77" i="2"/>
  <c r="S109" i="19" l="1"/>
  <c r="V109" i="19"/>
  <c r="Y109" i="19"/>
  <c r="O110" i="19"/>
  <c r="U110" i="19" s="1"/>
  <c r="X110" i="19" s="1"/>
  <c r="W110" i="19"/>
  <c r="AA110" i="19" s="1"/>
  <c r="AC110" i="19" s="1"/>
  <c r="V110" i="19"/>
  <c r="C115" i="19"/>
  <c r="Q114" i="19"/>
  <c r="AB114" i="19" s="1"/>
  <c r="P114" i="19"/>
  <c r="A112" i="19"/>
  <c r="K112" i="19"/>
  <c r="J113" i="19"/>
  <c r="I114" i="19"/>
  <c r="L111" i="19"/>
  <c r="M111" i="19" s="1"/>
  <c r="O111" i="19" s="1"/>
  <c r="F124" i="19"/>
  <c r="E127" i="19"/>
  <c r="H123" i="19"/>
  <c r="G123" i="19"/>
  <c r="Z126" i="19"/>
  <c r="B127" i="19"/>
  <c r="R112" i="18"/>
  <c r="S111" i="18"/>
  <c r="U111" i="18"/>
  <c r="X111" i="18" s="1"/>
  <c r="Y111" i="18" s="1"/>
  <c r="T122" i="18"/>
  <c r="W122" i="18" s="1"/>
  <c r="AA122" i="18" s="1"/>
  <c r="AC122" i="18" s="1"/>
  <c r="O122" i="18"/>
  <c r="I126" i="18"/>
  <c r="J125" i="18"/>
  <c r="L123" i="18"/>
  <c r="M123" i="18" s="1"/>
  <c r="N123" i="18" s="1"/>
  <c r="F124" i="18"/>
  <c r="E127" i="18"/>
  <c r="H123" i="18"/>
  <c r="Q122" i="18"/>
  <c r="AB122" i="18" s="1"/>
  <c r="G124" i="18"/>
  <c r="P123" i="18"/>
  <c r="B128" i="18"/>
  <c r="Z127" i="18"/>
  <c r="A124" i="18"/>
  <c r="K124" i="18"/>
  <c r="V121" i="18"/>
  <c r="W121" i="18"/>
  <c r="AA121" i="18" s="1"/>
  <c r="AC121" i="18" s="1"/>
  <c r="S110" i="17"/>
  <c r="S108" i="16"/>
  <c r="V110" i="17"/>
  <c r="U109" i="17"/>
  <c r="X109" i="17" s="1"/>
  <c r="Y109" i="17" s="1"/>
  <c r="S109" i="17"/>
  <c r="F113" i="16"/>
  <c r="G113" i="17"/>
  <c r="P112" i="17"/>
  <c r="O111" i="17"/>
  <c r="I113" i="16"/>
  <c r="J112" i="16"/>
  <c r="I114" i="17"/>
  <c r="J113" i="17"/>
  <c r="G113" i="16"/>
  <c r="P112" i="16"/>
  <c r="F113" i="17"/>
  <c r="K111" i="16"/>
  <c r="A111" i="16"/>
  <c r="A112" i="17"/>
  <c r="K112" i="17"/>
  <c r="L110" i="16"/>
  <c r="M110" i="16" s="1"/>
  <c r="N110" i="16" s="1"/>
  <c r="T110" i="16" s="1"/>
  <c r="O109" i="16"/>
  <c r="Y107" i="16"/>
  <c r="Y110" i="17"/>
  <c r="T111" i="17"/>
  <c r="W109" i="16"/>
  <c r="AA109" i="16" s="1"/>
  <c r="AC109" i="16" s="1"/>
  <c r="V109" i="16"/>
  <c r="W108" i="16"/>
  <c r="AA108" i="16" s="1"/>
  <c r="AC108" i="16" s="1"/>
  <c r="V108" i="16"/>
  <c r="B119" i="17"/>
  <c r="Z118" i="17"/>
  <c r="E120" i="17"/>
  <c r="H116" i="17"/>
  <c r="Q115" i="17"/>
  <c r="AB115" i="17" s="1"/>
  <c r="B119" i="16"/>
  <c r="Z118" i="16"/>
  <c r="H115" i="16"/>
  <c r="Q114" i="16"/>
  <c r="AB114" i="16" s="1"/>
  <c r="E121" i="16"/>
  <c r="F75" i="2"/>
  <c r="G74" i="2"/>
  <c r="H110" i="2"/>
  <c r="E162" i="2"/>
  <c r="B79" i="2"/>
  <c r="Z78" i="2"/>
  <c r="S110" i="19" l="1"/>
  <c r="Y110" i="19"/>
  <c r="J114" i="19"/>
  <c r="I115" i="19"/>
  <c r="L112" i="19"/>
  <c r="M112" i="19" s="1"/>
  <c r="O112" i="19" s="1"/>
  <c r="C116" i="19"/>
  <c r="P115" i="19"/>
  <c r="Q115" i="19"/>
  <c r="AB115" i="19" s="1"/>
  <c r="U111" i="19"/>
  <c r="X111" i="19" s="1"/>
  <c r="K113" i="19"/>
  <c r="A113" i="19"/>
  <c r="N111" i="19"/>
  <c r="T111" i="19" s="1"/>
  <c r="H124" i="19"/>
  <c r="F125" i="19"/>
  <c r="E128" i="19"/>
  <c r="B128" i="19"/>
  <c r="Z127" i="19"/>
  <c r="G124" i="19"/>
  <c r="V122" i="18"/>
  <c r="R113" i="18"/>
  <c r="S112" i="18"/>
  <c r="U112" i="18"/>
  <c r="X112" i="18" s="1"/>
  <c r="Y112" i="18" s="1"/>
  <c r="T123" i="18"/>
  <c r="W123" i="18" s="1"/>
  <c r="AA123" i="18" s="1"/>
  <c r="AC123" i="18" s="1"/>
  <c r="B129" i="18"/>
  <c r="Z128" i="18"/>
  <c r="E128" i="18"/>
  <c r="O123" i="18"/>
  <c r="J126" i="18"/>
  <c r="I127" i="18"/>
  <c r="G125" i="18"/>
  <c r="P124" i="18"/>
  <c r="F125" i="18"/>
  <c r="L124" i="18"/>
  <c r="M124" i="18" s="1"/>
  <c r="O124" i="18" s="1"/>
  <c r="H124" i="18"/>
  <c r="Q123" i="18"/>
  <c r="AB123" i="18" s="1"/>
  <c r="K125" i="18"/>
  <c r="A125" i="18"/>
  <c r="Y108" i="16"/>
  <c r="O110" i="16"/>
  <c r="L111" i="16"/>
  <c r="M111" i="16" s="1"/>
  <c r="O111" i="16" s="1"/>
  <c r="G114" i="16"/>
  <c r="P113" i="16"/>
  <c r="J113" i="16"/>
  <c r="I114" i="16"/>
  <c r="L112" i="17"/>
  <c r="M112" i="17" s="1"/>
  <c r="O112" i="17" s="1"/>
  <c r="K113" i="17"/>
  <c r="L113" i="17" s="1"/>
  <c r="M113" i="17" s="1"/>
  <c r="O113" i="17" s="1"/>
  <c r="A113" i="17"/>
  <c r="U111" i="17"/>
  <c r="X111" i="17" s="1"/>
  <c r="S111" i="17"/>
  <c r="F114" i="16"/>
  <c r="U109" i="16"/>
  <c r="X109" i="16" s="1"/>
  <c r="Y109" i="16" s="1"/>
  <c r="S109" i="16"/>
  <c r="F114" i="17"/>
  <c r="J114" i="17"/>
  <c r="I115" i="17"/>
  <c r="W111" i="17"/>
  <c r="AA111" i="17" s="1"/>
  <c r="AC111" i="17" s="1"/>
  <c r="V111" i="17"/>
  <c r="W110" i="16"/>
  <c r="AA110" i="16" s="1"/>
  <c r="AC110" i="16" s="1"/>
  <c r="V110" i="16"/>
  <c r="A112" i="16"/>
  <c r="K112" i="16"/>
  <c r="G114" i="17"/>
  <c r="P113" i="17"/>
  <c r="H117" i="17"/>
  <c r="Q116" i="17"/>
  <c r="AB116" i="17" s="1"/>
  <c r="E121" i="17"/>
  <c r="Z119" i="17"/>
  <c r="B120" i="17"/>
  <c r="E122" i="16"/>
  <c r="H116" i="16"/>
  <c r="Q115" i="16"/>
  <c r="AB115" i="16" s="1"/>
  <c r="Z119" i="16"/>
  <c r="B120" i="16"/>
  <c r="G75" i="2"/>
  <c r="F76" i="2"/>
  <c r="H111" i="2"/>
  <c r="E163" i="2"/>
  <c r="B80" i="2"/>
  <c r="Z79" i="2"/>
  <c r="N112" i="19" l="1"/>
  <c r="T112" i="19" s="1"/>
  <c r="V112" i="19" s="1"/>
  <c r="W111" i="19"/>
  <c r="AA111" i="19" s="1"/>
  <c r="AC111" i="19" s="1"/>
  <c r="V111" i="19"/>
  <c r="U112" i="19"/>
  <c r="X112" i="19" s="1"/>
  <c r="L113" i="19"/>
  <c r="M113" i="19" s="1"/>
  <c r="N113" i="19" s="1"/>
  <c r="T113" i="19" s="1"/>
  <c r="J115" i="19"/>
  <c r="I116" i="19"/>
  <c r="S111" i="19"/>
  <c r="C117" i="19"/>
  <c r="Q116" i="19"/>
  <c r="AB116" i="19" s="1"/>
  <c r="P116" i="19"/>
  <c r="A114" i="19"/>
  <c r="K114" i="19"/>
  <c r="F126" i="19"/>
  <c r="G125" i="19"/>
  <c r="B129" i="19"/>
  <c r="Z128" i="19"/>
  <c r="E129" i="19"/>
  <c r="H125" i="19"/>
  <c r="R114" i="18"/>
  <c r="U113" i="18"/>
  <c r="X113" i="18" s="1"/>
  <c r="Y113" i="18" s="1"/>
  <c r="S113" i="18"/>
  <c r="V123" i="18"/>
  <c r="K126" i="18"/>
  <c r="A126" i="18"/>
  <c r="N124" i="18"/>
  <c r="T124" i="18" s="1"/>
  <c r="Z129" i="18"/>
  <c r="B130" i="18"/>
  <c r="G126" i="18"/>
  <c r="P125" i="18"/>
  <c r="H125" i="18"/>
  <c r="Q124" i="18"/>
  <c r="AB124" i="18" s="1"/>
  <c r="L125" i="18"/>
  <c r="M125" i="18" s="1"/>
  <c r="O125" i="18" s="1"/>
  <c r="F126" i="18"/>
  <c r="I128" i="18"/>
  <c r="J127" i="18"/>
  <c r="E129" i="18"/>
  <c r="U113" i="17"/>
  <c r="X113" i="17" s="1"/>
  <c r="L112" i="16"/>
  <c r="M112" i="16" s="1"/>
  <c r="N112" i="16" s="1"/>
  <c r="T112" i="16" s="1"/>
  <c r="J114" i="16"/>
  <c r="I115" i="16"/>
  <c r="N111" i="16"/>
  <c r="T111" i="16" s="1"/>
  <c r="F115" i="17"/>
  <c r="F115" i="16"/>
  <c r="N113" i="17"/>
  <c r="T113" i="17" s="1"/>
  <c r="A113" i="16"/>
  <c r="K113" i="16"/>
  <c r="U111" i="16"/>
  <c r="X111" i="16" s="1"/>
  <c r="J115" i="17"/>
  <c r="I116" i="17"/>
  <c r="U112" i="17"/>
  <c r="X112" i="17" s="1"/>
  <c r="S110" i="16"/>
  <c r="U110" i="16"/>
  <c r="X110" i="16" s="1"/>
  <c r="Y110" i="16" s="1"/>
  <c r="G115" i="17"/>
  <c r="P114" i="17"/>
  <c r="A114" i="17"/>
  <c r="K114" i="17"/>
  <c r="Y111" i="17"/>
  <c r="N112" i="17"/>
  <c r="T112" i="17" s="1"/>
  <c r="G115" i="16"/>
  <c r="P114" i="16"/>
  <c r="E122" i="17"/>
  <c r="H118" i="17"/>
  <c r="Q117" i="17"/>
  <c r="AB117" i="17" s="1"/>
  <c r="Z120" i="17"/>
  <c r="B121" i="17"/>
  <c r="E123" i="16"/>
  <c r="H117" i="16"/>
  <c r="Q116" i="16"/>
  <c r="AB116" i="16" s="1"/>
  <c r="Z120" i="16"/>
  <c r="B121" i="16"/>
  <c r="G76" i="2"/>
  <c r="F77" i="2"/>
  <c r="H112" i="2"/>
  <c r="E164" i="2"/>
  <c r="B81" i="2"/>
  <c r="Z80" i="2"/>
  <c r="S112" i="19" l="1"/>
  <c r="Y111" i="19"/>
  <c r="W112" i="19"/>
  <c r="AA112" i="19" s="1"/>
  <c r="AC112" i="19" s="1"/>
  <c r="O113" i="19"/>
  <c r="S113" i="19" s="1"/>
  <c r="K115" i="19"/>
  <c r="A115" i="19"/>
  <c r="W113" i="19"/>
  <c r="AA113" i="19" s="1"/>
  <c r="AC113" i="19" s="1"/>
  <c r="V113" i="19"/>
  <c r="L114" i="19"/>
  <c r="M114" i="19" s="1"/>
  <c r="O114" i="19" s="1"/>
  <c r="C118" i="19"/>
  <c r="P117" i="19"/>
  <c r="Q117" i="19"/>
  <c r="AB117" i="19" s="1"/>
  <c r="I117" i="19"/>
  <c r="J116" i="19"/>
  <c r="F127" i="19"/>
  <c r="G126" i="19"/>
  <c r="E130" i="19"/>
  <c r="H126" i="19"/>
  <c r="B130" i="19"/>
  <c r="Z129" i="19"/>
  <c r="R115" i="18"/>
  <c r="U114" i="18"/>
  <c r="X114" i="18" s="1"/>
  <c r="Y114" i="18" s="1"/>
  <c r="S114" i="18"/>
  <c r="K127" i="18"/>
  <c r="A127" i="18"/>
  <c r="E130" i="18"/>
  <c r="L126" i="18"/>
  <c r="M126" i="18" s="1"/>
  <c r="O126" i="18" s="1"/>
  <c r="F127" i="18"/>
  <c r="H126" i="18"/>
  <c r="Q125" i="18"/>
  <c r="AB125" i="18" s="1"/>
  <c r="B131" i="18"/>
  <c r="Z130" i="18"/>
  <c r="I129" i="18"/>
  <c r="J128" i="18"/>
  <c r="N125" i="18"/>
  <c r="T125" i="18" s="1"/>
  <c r="G127" i="18"/>
  <c r="P126" i="18"/>
  <c r="W124" i="18"/>
  <c r="AA124" i="18" s="1"/>
  <c r="AC124" i="18" s="1"/>
  <c r="V124" i="18"/>
  <c r="S111" i="16"/>
  <c r="W112" i="17"/>
  <c r="AA112" i="17" s="1"/>
  <c r="AC112" i="17" s="1"/>
  <c r="V112" i="17"/>
  <c r="S112" i="17"/>
  <c r="V113" i="17"/>
  <c r="W113" i="17"/>
  <c r="F116" i="17"/>
  <c r="O112" i="16"/>
  <c r="G116" i="17"/>
  <c r="P115" i="17"/>
  <c r="V111" i="16"/>
  <c r="W111" i="16"/>
  <c r="AA111" i="16" s="1"/>
  <c r="AC111" i="16" s="1"/>
  <c r="V112" i="16"/>
  <c r="W112" i="16"/>
  <c r="AA112" i="16" s="1"/>
  <c r="AC112" i="16" s="1"/>
  <c r="I117" i="17"/>
  <c r="J116" i="17"/>
  <c r="L113" i="16"/>
  <c r="M113" i="16" s="1"/>
  <c r="N113" i="16" s="1"/>
  <c r="T113" i="16" s="1"/>
  <c r="F116" i="16"/>
  <c r="I116" i="16"/>
  <c r="J115" i="16"/>
  <c r="S113" i="17"/>
  <c r="P115" i="16"/>
  <c r="G116" i="16"/>
  <c r="K115" i="17"/>
  <c r="L115" i="17" s="1"/>
  <c r="M115" i="17" s="1"/>
  <c r="O115" i="17" s="1"/>
  <c r="A115" i="17"/>
  <c r="L114" i="17"/>
  <c r="M114" i="17" s="1"/>
  <c r="N114" i="17" s="1"/>
  <c r="T114" i="17" s="1"/>
  <c r="A114" i="16"/>
  <c r="K114" i="16"/>
  <c r="B122" i="17"/>
  <c r="Z121" i="17"/>
  <c r="H119" i="17"/>
  <c r="Q118" i="17"/>
  <c r="AB118" i="17" s="1"/>
  <c r="E123" i="17"/>
  <c r="H118" i="16"/>
  <c r="Q117" i="16"/>
  <c r="AB117" i="16" s="1"/>
  <c r="E124" i="16"/>
  <c r="B122" i="16"/>
  <c r="Z121" i="16"/>
  <c r="F78" i="2"/>
  <c r="G77" i="2"/>
  <c r="H113" i="2"/>
  <c r="E165" i="2"/>
  <c r="B82" i="2"/>
  <c r="Z81" i="2"/>
  <c r="Y112" i="19" l="1"/>
  <c r="U113" i="19"/>
  <c r="X113" i="19" s="1"/>
  <c r="Y113" i="19" s="1"/>
  <c r="U114" i="19"/>
  <c r="X114" i="19" s="1"/>
  <c r="K116" i="19"/>
  <c r="A116" i="19"/>
  <c r="C119" i="19"/>
  <c r="Q118" i="19"/>
  <c r="AB118" i="19" s="1"/>
  <c r="P118" i="19"/>
  <c r="L115" i="19"/>
  <c r="M115" i="19" s="1"/>
  <c r="O115" i="19" s="1"/>
  <c r="I118" i="19"/>
  <c r="J117" i="19"/>
  <c r="N114" i="19"/>
  <c r="T114" i="19" s="1"/>
  <c r="Z130" i="19"/>
  <c r="B131" i="19"/>
  <c r="H127" i="19"/>
  <c r="G127" i="19"/>
  <c r="F128" i="19"/>
  <c r="E131" i="19"/>
  <c r="R116" i="18"/>
  <c r="U115" i="18"/>
  <c r="X115" i="18" s="1"/>
  <c r="Y115" i="18" s="1"/>
  <c r="S115" i="18"/>
  <c r="I130" i="18"/>
  <c r="J129" i="18"/>
  <c r="B132" i="18"/>
  <c r="Z131" i="18"/>
  <c r="L127" i="18"/>
  <c r="M127" i="18" s="1"/>
  <c r="O127" i="18" s="1"/>
  <c r="F128" i="18"/>
  <c r="G128" i="18"/>
  <c r="P127" i="18"/>
  <c r="H127" i="18"/>
  <c r="Q126" i="18"/>
  <c r="AB126" i="18" s="1"/>
  <c r="V125" i="18"/>
  <c r="W125" i="18"/>
  <c r="AA125" i="18" s="1"/>
  <c r="AC125" i="18" s="1"/>
  <c r="N126" i="18"/>
  <c r="T126" i="18" s="1"/>
  <c r="A128" i="18"/>
  <c r="K128" i="18"/>
  <c r="E131" i="18"/>
  <c r="Y112" i="17"/>
  <c r="U115" i="17"/>
  <c r="X115" i="17" s="1"/>
  <c r="W114" i="17"/>
  <c r="AA114" i="17" s="1"/>
  <c r="AC114" i="17" s="1"/>
  <c r="V114" i="17"/>
  <c r="O113" i="16"/>
  <c r="Y111" i="16"/>
  <c r="A116" i="17"/>
  <c r="K116" i="17"/>
  <c r="L116" i="17" s="1"/>
  <c r="M116" i="17" s="1"/>
  <c r="N116" i="17" s="1"/>
  <c r="F117" i="17"/>
  <c r="L114" i="16"/>
  <c r="M114" i="16" s="1"/>
  <c r="O114" i="16" s="1"/>
  <c r="N115" i="17"/>
  <c r="T115" i="17" s="1"/>
  <c r="A115" i="16"/>
  <c r="K115" i="16"/>
  <c r="F117" i="16"/>
  <c r="I118" i="17"/>
  <c r="J117" i="17"/>
  <c r="G117" i="17"/>
  <c r="P116" i="17"/>
  <c r="AA113" i="17"/>
  <c r="AC113" i="17" s="1"/>
  <c r="Y113" i="17"/>
  <c r="P116" i="16"/>
  <c r="G117" i="16"/>
  <c r="J116" i="16"/>
  <c r="I117" i="16"/>
  <c r="W113" i="16"/>
  <c r="AA113" i="16" s="1"/>
  <c r="AC113" i="16" s="1"/>
  <c r="V113" i="16"/>
  <c r="O114" i="17"/>
  <c r="U112" i="16"/>
  <c r="X112" i="16" s="1"/>
  <c r="Y112" i="16" s="1"/>
  <c r="S112" i="16"/>
  <c r="B123" i="17"/>
  <c r="Z122" i="17"/>
  <c r="H120" i="17"/>
  <c r="Q119" i="17"/>
  <c r="AB119" i="17" s="1"/>
  <c r="E124" i="17"/>
  <c r="B123" i="16"/>
  <c r="Z122" i="16"/>
  <c r="E125" i="16"/>
  <c r="H119" i="16"/>
  <c r="Q118" i="16"/>
  <c r="AB118" i="16" s="1"/>
  <c r="F79" i="2"/>
  <c r="G78" i="2"/>
  <c r="H114" i="2"/>
  <c r="E166" i="2"/>
  <c r="Z82" i="2"/>
  <c r="B83" i="2"/>
  <c r="N115" i="19" l="1"/>
  <c r="T115" i="19" s="1"/>
  <c r="V115" i="19" s="1"/>
  <c r="S114" i="19"/>
  <c r="J118" i="19"/>
  <c r="I119" i="19"/>
  <c r="V114" i="19"/>
  <c r="W114" i="19"/>
  <c r="AA114" i="19" s="1"/>
  <c r="AC114" i="19" s="1"/>
  <c r="U115" i="19"/>
  <c r="X115" i="19" s="1"/>
  <c r="C120" i="19"/>
  <c r="P119" i="19"/>
  <c r="Q119" i="19"/>
  <c r="AB119" i="19" s="1"/>
  <c r="L116" i="19"/>
  <c r="M116" i="19" s="1"/>
  <c r="O116" i="19" s="1"/>
  <c r="K117" i="19"/>
  <c r="A117" i="19"/>
  <c r="F129" i="19"/>
  <c r="E132" i="19"/>
  <c r="G128" i="19"/>
  <c r="H128" i="19"/>
  <c r="B132" i="19"/>
  <c r="Z131" i="19"/>
  <c r="R117" i="18"/>
  <c r="U116" i="18"/>
  <c r="X116" i="18" s="1"/>
  <c r="Y116" i="18" s="1"/>
  <c r="S116" i="18"/>
  <c r="F129" i="18"/>
  <c r="L128" i="18"/>
  <c r="M128" i="18" s="1"/>
  <c r="N128" i="18" s="1"/>
  <c r="K129" i="18"/>
  <c r="A129" i="18"/>
  <c r="G129" i="18"/>
  <c r="P128" i="18"/>
  <c r="I131" i="18"/>
  <c r="J130" i="18"/>
  <c r="W126" i="18"/>
  <c r="AA126" i="18" s="1"/>
  <c r="AC126" i="18" s="1"/>
  <c r="V126" i="18"/>
  <c r="N127" i="18"/>
  <c r="T127" i="18" s="1"/>
  <c r="B133" i="18"/>
  <c r="Z132" i="18"/>
  <c r="E132" i="18"/>
  <c r="H128" i="18"/>
  <c r="Q127" i="18"/>
  <c r="AB127" i="18" s="1"/>
  <c r="T116" i="17"/>
  <c r="W116" i="17" s="1"/>
  <c r="AA116" i="17" s="1"/>
  <c r="AC116" i="17" s="1"/>
  <c r="N114" i="16"/>
  <c r="T114" i="16" s="1"/>
  <c r="W114" i="16" s="1"/>
  <c r="AA114" i="16" s="1"/>
  <c r="AC114" i="16" s="1"/>
  <c r="I118" i="16"/>
  <c r="J117" i="16"/>
  <c r="K117" i="17"/>
  <c r="L117" i="17" s="1"/>
  <c r="M117" i="17" s="1"/>
  <c r="N117" i="17" s="1"/>
  <c r="A117" i="17"/>
  <c r="F118" i="16"/>
  <c r="S114" i="17"/>
  <c r="U114" i="17"/>
  <c r="X114" i="17" s="1"/>
  <c r="Y114" i="17" s="1"/>
  <c r="A116" i="16"/>
  <c r="K116" i="16"/>
  <c r="I119" i="17"/>
  <c r="J118" i="17"/>
  <c r="L115" i="16"/>
  <c r="M115" i="16" s="1"/>
  <c r="N115" i="16" s="1"/>
  <c r="T115" i="16" s="1"/>
  <c r="U114" i="16"/>
  <c r="X114" i="16" s="1"/>
  <c r="P117" i="16"/>
  <c r="G118" i="16"/>
  <c r="O116" i="17"/>
  <c r="S115" i="17"/>
  <c r="G118" i="17"/>
  <c r="P117" i="17"/>
  <c r="W115" i="17"/>
  <c r="AA115" i="17" s="1"/>
  <c r="AC115" i="17" s="1"/>
  <c r="V115" i="17"/>
  <c r="F118" i="17"/>
  <c r="U113" i="16"/>
  <c r="X113" i="16" s="1"/>
  <c r="Y113" i="16" s="1"/>
  <c r="S113" i="16"/>
  <c r="H121" i="17"/>
  <c r="Q120" i="17"/>
  <c r="AB120" i="17" s="1"/>
  <c r="E125" i="17"/>
  <c r="Z123" i="17"/>
  <c r="B124" i="17"/>
  <c r="E126" i="16"/>
  <c r="Z123" i="16"/>
  <c r="B124" i="16"/>
  <c r="H120" i="16"/>
  <c r="Q119" i="16"/>
  <c r="AB119" i="16" s="1"/>
  <c r="G79" i="2"/>
  <c r="F80" i="2"/>
  <c r="H115" i="2"/>
  <c r="E167" i="2"/>
  <c r="B84" i="2"/>
  <c r="Z83" i="2"/>
  <c r="W115" i="19" l="1"/>
  <c r="AA115" i="19" s="1"/>
  <c r="AC115" i="19" s="1"/>
  <c r="S115" i="19"/>
  <c r="N116" i="19"/>
  <c r="T116" i="19" s="1"/>
  <c r="L117" i="19"/>
  <c r="M117" i="19" s="1"/>
  <c r="O117" i="19" s="1"/>
  <c r="K118" i="19"/>
  <c r="A118" i="19"/>
  <c r="U116" i="19"/>
  <c r="X116" i="19" s="1"/>
  <c r="C121" i="19"/>
  <c r="P120" i="19"/>
  <c r="Q120" i="19"/>
  <c r="AB120" i="19" s="1"/>
  <c r="Y114" i="19"/>
  <c r="I120" i="19"/>
  <c r="J119" i="19"/>
  <c r="G129" i="19"/>
  <c r="B133" i="19"/>
  <c r="Z132" i="19"/>
  <c r="E133" i="19"/>
  <c r="F130" i="19"/>
  <c r="H129" i="19"/>
  <c r="R118" i="18"/>
  <c r="U117" i="18"/>
  <c r="X117" i="18" s="1"/>
  <c r="Y117" i="18" s="1"/>
  <c r="S117" i="18"/>
  <c r="T128" i="18"/>
  <c r="W128" i="18" s="1"/>
  <c r="AA128" i="18" s="1"/>
  <c r="AC128" i="18" s="1"/>
  <c r="E133" i="18"/>
  <c r="W127" i="18"/>
  <c r="AA127" i="18" s="1"/>
  <c r="AC127" i="18" s="1"/>
  <c r="V127" i="18"/>
  <c r="I132" i="18"/>
  <c r="J131" i="18"/>
  <c r="O128" i="18"/>
  <c r="B134" i="18"/>
  <c r="Z133" i="18"/>
  <c r="L129" i="18"/>
  <c r="M129" i="18" s="1"/>
  <c r="O129" i="18" s="1"/>
  <c r="F130" i="18"/>
  <c r="H129" i="18"/>
  <c r="Q128" i="18"/>
  <c r="AB128" i="18" s="1"/>
  <c r="G130" i="18"/>
  <c r="P129" i="18"/>
  <c r="K130" i="18"/>
  <c r="A130" i="18"/>
  <c r="V116" i="17"/>
  <c r="V114" i="16"/>
  <c r="S114" i="16"/>
  <c r="Y114" i="16"/>
  <c r="O117" i="17"/>
  <c r="U117" i="17" s="1"/>
  <c r="X117" i="17" s="1"/>
  <c r="O115" i="16"/>
  <c r="U115" i="16" s="1"/>
  <c r="X115" i="16" s="1"/>
  <c r="V115" i="16"/>
  <c r="W115" i="16"/>
  <c r="AA115" i="16" s="1"/>
  <c r="AC115" i="16" s="1"/>
  <c r="S116" i="17"/>
  <c r="U116" i="17"/>
  <c r="X116" i="17" s="1"/>
  <c r="Y116" i="17" s="1"/>
  <c r="K118" i="17"/>
  <c r="L118" i="17" s="1"/>
  <c r="M118" i="17" s="1"/>
  <c r="O118" i="17" s="1"/>
  <c r="U118" i="17" s="1"/>
  <c r="X118" i="17" s="1"/>
  <c r="A118" i="17"/>
  <c r="P118" i="16"/>
  <c r="G119" i="16"/>
  <c r="I120" i="17"/>
  <c r="J119" i="17"/>
  <c r="T117" i="17"/>
  <c r="Y115" i="17"/>
  <c r="F119" i="17"/>
  <c r="G119" i="17"/>
  <c r="P118" i="17"/>
  <c r="L116" i="16"/>
  <c r="M116" i="16" s="1"/>
  <c r="N116" i="16" s="1"/>
  <c r="T116" i="16" s="1"/>
  <c r="A117" i="16"/>
  <c r="K117" i="16"/>
  <c r="F119" i="16"/>
  <c r="J118" i="16"/>
  <c r="I119" i="16"/>
  <c r="E126" i="17"/>
  <c r="H122" i="17"/>
  <c r="Q121" i="17"/>
  <c r="AB121" i="17" s="1"/>
  <c r="Z124" i="17"/>
  <c r="B125" i="17"/>
  <c r="E127" i="16"/>
  <c r="Z124" i="16"/>
  <c r="B125" i="16"/>
  <c r="H121" i="16"/>
  <c r="Q120" i="16"/>
  <c r="AB120" i="16" s="1"/>
  <c r="F81" i="2"/>
  <c r="G80" i="2"/>
  <c r="H116" i="2"/>
  <c r="E168" i="2"/>
  <c r="B85" i="2"/>
  <c r="Z84" i="2"/>
  <c r="Y115" i="19" l="1"/>
  <c r="S117" i="17"/>
  <c r="S116" i="19"/>
  <c r="N117" i="19"/>
  <c r="T117" i="19" s="1"/>
  <c r="W117" i="19" s="1"/>
  <c r="AA117" i="19" s="1"/>
  <c r="AC117" i="19" s="1"/>
  <c r="J120" i="19"/>
  <c r="I121" i="19"/>
  <c r="C122" i="19"/>
  <c r="P121" i="19"/>
  <c r="Q121" i="19"/>
  <c r="AB121" i="19" s="1"/>
  <c r="L118" i="19"/>
  <c r="M118" i="19" s="1"/>
  <c r="N118" i="19" s="1"/>
  <c r="T118" i="19" s="1"/>
  <c r="U117" i="19"/>
  <c r="X117" i="19" s="1"/>
  <c r="S117" i="19"/>
  <c r="K119" i="19"/>
  <c r="A119" i="19"/>
  <c r="W116" i="19"/>
  <c r="AA116" i="19" s="1"/>
  <c r="AC116" i="19" s="1"/>
  <c r="V116" i="19"/>
  <c r="H130" i="19"/>
  <c r="F131" i="19"/>
  <c r="E134" i="19"/>
  <c r="B134" i="19"/>
  <c r="Z133" i="19"/>
  <c r="G130" i="19"/>
  <c r="R119" i="18"/>
  <c r="U118" i="18"/>
  <c r="X118" i="18" s="1"/>
  <c r="Y118" i="18" s="1"/>
  <c r="S118" i="18"/>
  <c r="V128" i="18"/>
  <c r="H130" i="18"/>
  <c r="Q129" i="18"/>
  <c r="AB129" i="18" s="1"/>
  <c r="N129" i="18"/>
  <c r="T129" i="18" s="1"/>
  <c r="A131" i="18"/>
  <c r="K131" i="18"/>
  <c r="E134" i="18"/>
  <c r="B135" i="18"/>
  <c r="Z134" i="18"/>
  <c r="I133" i="18"/>
  <c r="J132" i="18"/>
  <c r="G131" i="18"/>
  <c r="P130" i="18"/>
  <c r="L130" i="18"/>
  <c r="M130" i="18" s="1"/>
  <c r="O130" i="18" s="1"/>
  <c r="F131" i="18"/>
  <c r="Y115" i="16"/>
  <c r="S115" i="16"/>
  <c r="O116" i="16"/>
  <c r="U116" i="16" s="1"/>
  <c r="X116" i="16" s="1"/>
  <c r="K118" i="16"/>
  <c r="A118" i="16"/>
  <c r="L117" i="16"/>
  <c r="M117" i="16" s="1"/>
  <c r="N117" i="16" s="1"/>
  <c r="T117" i="16" s="1"/>
  <c r="P119" i="17"/>
  <c r="G120" i="17"/>
  <c r="W117" i="17"/>
  <c r="AA117" i="17" s="1"/>
  <c r="AC117" i="17" s="1"/>
  <c r="V117" i="17"/>
  <c r="K119" i="17"/>
  <c r="L119" i="17" s="1"/>
  <c r="M119" i="17" s="1"/>
  <c r="N119" i="17" s="1"/>
  <c r="A119" i="17"/>
  <c r="P119" i="16"/>
  <c r="G120" i="16"/>
  <c r="I120" i="16"/>
  <c r="J119" i="16"/>
  <c r="F120" i="16"/>
  <c r="W116" i="16"/>
  <c r="AA116" i="16" s="1"/>
  <c r="AC116" i="16" s="1"/>
  <c r="V116" i="16"/>
  <c r="F120" i="17"/>
  <c r="J120" i="17"/>
  <c r="I121" i="17"/>
  <c r="N118" i="17"/>
  <c r="T118" i="17" s="1"/>
  <c r="H123" i="17"/>
  <c r="Q122" i="17"/>
  <c r="AB122" i="17" s="1"/>
  <c r="E127" i="17"/>
  <c r="B126" i="17"/>
  <c r="Z125" i="17"/>
  <c r="B126" i="16"/>
  <c r="Z125" i="16"/>
  <c r="H122" i="16"/>
  <c r="Q121" i="16"/>
  <c r="AB121" i="16" s="1"/>
  <c r="E128" i="16"/>
  <c r="F82" i="2"/>
  <c r="G81" i="2"/>
  <c r="H117" i="2"/>
  <c r="E169" i="2"/>
  <c r="B86" i="2"/>
  <c r="Z85" i="2"/>
  <c r="V117" i="19" l="1"/>
  <c r="Y117" i="19"/>
  <c r="Y116" i="19"/>
  <c r="O118" i="19"/>
  <c r="C123" i="19"/>
  <c r="Q122" i="19"/>
  <c r="AB122" i="19" s="1"/>
  <c r="P122" i="19"/>
  <c r="V118" i="19"/>
  <c r="W118" i="19"/>
  <c r="AA118" i="19" s="1"/>
  <c r="AC118" i="19" s="1"/>
  <c r="I122" i="19"/>
  <c r="J121" i="19"/>
  <c r="L119" i="19"/>
  <c r="M119" i="19" s="1"/>
  <c r="O119" i="19" s="1"/>
  <c r="K120" i="19"/>
  <c r="A120" i="19"/>
  <c r="Z134" i="19"/>
  <c r="B135" i="19"/>
  <c r="F132" i="19"/>
  <c r="H131" i="19"/>
  <c r="G131" i="19"/>
  <c r="E135" i="19"/>
  <c r="R120" i="18"/>
  <c r="S119" i="18"/>
  <c r="U119" i="18"/>
  <c r="X119" i="18" s="1"/>
  <c r="Y119" i="18" s="1"/>
  <c r="N130" i="18"/>
  <c r="T130" i="18" s="1"/>
  <c r="I134" i="18"/>
  <c r="J133" i="18"/>
  <c r="E135" i="18"/>
  <c r="G132" i="18"/>
  <c r="P131" i="18"/>
  <c r="H131" i="18"/>
  <c r="Q130" i="18"/>
  <c r="AB130" i="18" s="1"/>
  <c r="L131" i="18"/>
  <c r="M131" i="18" s="1"/>
  <c r="N131" i="18" s="1"/>
  <c r="F132" i="18"/>
  <c r="Z135" i="18"/>
  <c r="B136" i="18"/>
  <c r="A132" i="18"/>
  <c r="K132" i="18"/>
  <c r="V129" i="18"/>
  <c r="W129" i="18"/>
  <c r="AA129" i="18" s="1"/>
  <c r="AC129" i="18" s="1"/>
  <c r="S116" i="16"/>
  <c r="T119" i="17"/>
  <c r="V119" i="17" s="1"/>
  <c r="Y116" i="16"/>
  <c r="O119" i="17"/>
  <c r="U119" i="17" s="1"/>
  <c r="X119" i="17" s="1"/>
  <c r="V118" i="17"/>
  <c r="W118" i="17"/>
  <c r="F121" i="17"/>
  <c r="G121" i="16"/>
  <c r="P120" i="16"/>
  <c r="G121" i="17"/>
  <c r="P120" i="17"/>
  <c r="V117" i="16"/>
  <c r="W117" i="16"/>
  <c r="AA117" i="16" s="1"/>
  <c r="AC117" i="16" s="1"/>
  <c r="J121" i="17"/>
  <c r="I122" i="17"/>
  <c r="F121" i="16"/>
  <c r="O117" i="16"/>
  <c r="A120" i="17"/>
  <c r="K120" i="17"/>
  <c r="L120" i="17" s="1"/>
  <c r="M120" i="17" s="1"/>
  <c r="A119" i="16"/>
  <c r="K119" i="16"/>
  <c r="S118" i="17"/>
  <c r="J120" i="16"/>
  <c r="I121" i="16"/>
  <c r="Y117" i="17"/>
  <c r="L118" i="16"/>
  <c r="M118" i="16" s="1"/>
  <c r="N118" i="16" s="1"/>
  <c r="T118" i="16" s="1"/>
  <c r="B127" i="17"/>
  <c r="Z126" i="17"/>
  <c r="E128" i="17"/>
  <c r="H124" i="17"/>
  <c r="Q123" i="17"/>
  <c r="AB123" i="17" s="1"/>
  <c r="E129" i="16"/>
  <c r="H123" i="16"/>
  <c r="Q122" i="16"/>
  <c r="AB122" i="16" s="1"/>
  <c r="B127" i="16"/>
  <c r="Z126" i="16"/>
  <c r="G82" i="2"/>
  <c r="F83" i="2"/>
  <c r="H118" i="2"/>
  <c r="E170" i="2"/>
  <c r="Z86" i="2"/>
  <c r="B87" i="2"/>
  <c r="A121" i="19" l="1"/>
  <c r="K121" i="19"/>
  <c r="L120" i="19"/>
  <c r="M120" i="19" s="1"/>
  <c r="O120" i="19" s="1"/>
  <c r="I123" i="19"/>
  <c r="J122" i="19"/>
  <c r="N119" i="19"/>
  <c r="T119" i="19" s="1"/>
  <c r="C124" i="19"/>
  <c r="Q123" i="19"/>
  <c r="AB123" i="19" s="1"/>
  <c r="P123" i="19"/>
  <c r="U119" i="19"/>
  <c r="X119" i="19" s="1"/>
  <c r="U118" i="19"/>
  <c r="X118" i="19" s="1"/>
  <c r="Y118" i="19" s="1"/>
  <c r="S118" i="19"/>
  <c r="H132" i="19"/>
  <c r="G132" i="19"/>
  <c r="E136" i="19"/>
  <c r="F133" i="19"/>
  <c r="B136" i="19"/>
  <c r="Z135" i="19"/>
  <c r="R121" i="18"/>
  <c r="U120" i="18"/>
  <c r="X120" i="18" s="1"/>
  <c r="Y120" i="18" s="1"/>
  <c r="S120" i="18"/>
  <c r="W130" i="18"/>
  <c r="AA130" i="18" s="1"/>
  <c r="AC130" i="18" s="1"/>
  <c r="V130" i="18"/>
  <c r="T131" i="18"/>
  <c r="W131" i="18" s="1"/>
  <c r="AA131" i="18" s="1"/>
  <c r="AC131" i="18" s="1"/>
  <c r="O131" i="18"/>
  <c r="H132" i="18"/>
  <c r="Q131" i="18"/>
  <c r="AB131" i="18" s="1"/>
  <c r="A133" i="18"/>
  <c r="K133" i="18"/>
  <c r="L132" i="18"/>
  <c r="M132" i="18" s="1"/>
  <c r="N132" i="18" s="1"/>
  <c r="F133" i="18"/>
  <c r="I135" i="18"/>
  <c r="J134" i="18"/>
  <c r="B137" i="18"/>
  <c r="Z136" i="18"/>
  <c r="G133" i="18"/>
  <c r="P132" i="18"/>
  <c r="E136" i="18"/>
  <c r="W119" i="17"/>
  <c r="AA119" i="17" s="1"/>
  <c r="AC119" i="17" s="1"/>
  <c r="S119" i="17"/>
  <c r="O118" i="16"/>
  <c r="U118" i="16" s="1"/>
  <c r="X118" i="16" s="1"/>
  <c r="A120" i="16"/>
  <c r="K120" i="16"/>
  <c r="L119" i="16"/>
  <c r="M119" i="16" s="1"/>
  <c r="O119" i="16" s="1"/>
  <c r="U117" i="16"/>
  <c r="X117" i="16" s="1"/>
  <c r="Y117" i="16" s="1"/>
  <c r="S117" i="16"/>
  <c r="A121" i="17"/>
  <c r="K121" i="17"/>
  <c r="L121" i="17" s="1"/>
  <c r="M121" i="17" s="1"/>
  <c r="N121" i="17" s="1"/>
  <c r="P121" i="17"/>
  <c r="G122" i="17"/>
  <c r="N120" i="17"/>
  <c r="T120" i="17" s="1"/>
  <c r="F122" i="17"/>
  <c r="V118" i="16"/>
  <c r="W118" i="16"/>
  <c r="AA118" i="16" s="1"/>
  <c r="AC118" i="16" s="1"/>
  <c r="F122" i="16"/>
  <c r="G122" i="16"/>
  <c r="P121" i="16"/>
  <c r="AA118" i="17"/>
  <c r="AC118" i="17" s="1"/>
  <c r="Y118" i="17"/>
  <c r="J121" i="16"/>
  <c r="I122" i="16"/>
  <c r="I123" i="17"/>
  <c r="J122" i="17"/>
  <c r="O120" i="17"/>
  <c r="E129" i="17"/>
  <c r="Z127" i="17"/>
  <c r="B128" i="17"/>
  <c r="H125" i="17"/>
  <c r="Q124" i="17"/>
  <c r="AB124" i="17" s="1"/>
  <c r="H124" i="16"/>
  <c r="Q123" i="16"/>
  <c r="AB123" i="16" s="1"/>
  <c r="E130" i="16"/>
  <c r="Z127" i="16"/>
  <c r="B128" i="16"/>
  <c r="G83" i="2"/>
  <c r="F84" i="2"/>
  <c r="H119" i="2"/>
  <c r="E171" i="2"/>
  <c r="B88" i="2"/>
  <c r="Z87" i="2"/>
  <c r="S119" i="19" l="1"/>
  <c r="C125" i="19"/>
  <c r="P124" i="19"/>
  <c r="Q124" i="19"/>
  <c r="AB124" i="19" s="1"/>
  <c r="N120" i="19"/>
  <c r="T120" i="19" s="1"/>
  <c r="W119" i="19"/>
  <c r="AA119" i="19" s="1"/>
  <c r="AC119" i="19" s="1"/>
  <c r="V119" i="19"/>
  <c r="U120" i="19"/>
  <c r="X120" i="19" s="1"/>
  <c r="K122" i="19"/>
  <c r="A122" i="19"/>
  <c r="L121" i="19"/>
  <c r="M121" i="19" s="1"/>
  <c r="O121" i="19" s="1"/>
  <c r="J123" i="19"/>
  <c r="I124" i="19"/>
  <c r="F134" i="19"/>
  <c r="E137" i="19"/>
  <c r="B137" i="19"/>
  <c r="Z136" i="19"/>
  <c r="G133" i="19"/>
  <c r="H133" i="19"/>
  <c r="R122" i="18"/>
  <c r="S121" i="18"/>
  <c r="U121" i="18"/>
  <c r="X121" i="18" s="1"/>
  <c r="Y121" i="18" s="1"/>
  <c r="V131" i="18"/>
  <c r="O132" i="18"/>
  <c r="T132" i="18"/>
  <c r="W132" i="18" s="1"/>
  <c r="AA132" i="18" s="1"/>
  <c r="AC132" i="18" s="1"/>
  <c r="G134" i="18"/>
  <c r="P133" i="18"/>
  <c r="E137" i="18"/>
  <c r="B138" i="18"/>
  <c r="Z137" i="18"/>
  <c r="A134" i="18"/>
  <c r="K134" i="18"/>
  <c r="L133" i="18"/>
  <c r="M133" i="18" s="1"/>
  <c r="N133" i="18" s="1"/>
  <c r="F134" i="18"/>
  <c r="I136" i="18"/>
  <c r="J135" i="18"/>
  <c r="H133" i="18"/>
  <c r="Q132" i="18"/>
  <c r="AB132" i="18" s="1"/>
  <c r="Y119" i="17"/>
  <c r="S118" i="16"/>
  <c r="T121" i="17"/>
  <c r="V121" i="17" s="1"/>
  <c r="U119" i="16"/>
  <c r="X119" i="16" s="1"/>
  <c r="J122" i="16"/>
  <c r="I123" i="16"/>
  <c r="W120" i="17"/>
  <c r="AA120" i="17" s="1"/>
  <c r="AC120" i="17" s="1"/>
  <c r="V120" i="17"/>
  <c r="N119" i="16"/>
  <c r="T119" i="16" s="1"/>
  <c r="U120" i="17"/>
  <c r="X120" i="17" s="1"/>
  <c r="S120" i="17"/>
  <c r="A121" i="16"/>
  <c r="K121" i="16"/>
  <c r="G123" i="16"/>
  <c r="P122" i="16"/>
  <c r="F123" i="17"/>
  <c r="G123" i="17"/>
  <c r="P122" i="17"/>
  <c r="A122" i="17"/>
  <c r="K122" i="17"/>
  <c r="L122" i="17" s="1"/>
  <c r="M122" i="17" s="1"/>
  <c r="N122" i="17" s="1"/>
  <c r="O121" i="17"/>
  <c r="L120" i="16"/>
  <c r="M120" i="16" s="1"/>
  <c r="O120" i="16" s="1"/>
  <c r="I124" i="17"/>
  <c r="J123" i="17"/>
  <c r="F123" i="16"/>
  <c r="Y118" i="16"/>
  <c r="E130" i="17"/>
  <c r="H126" i="17"/>
  <c r="Q125" i="17"/>
  <c r="AB125" i="17" s="1"/>
  <c r="Z128" i="17"/>
  <c r="B129" i="17"/>
  <c r="H125" i="16"/>
  <c r="Q124" i="16"/>
  <c r="AB124" i="16" s="1"/>
  <c r="Z128" i="16"/>
  <c r="B129" i="16"/>
  <c r="E131" i="16"/>
  <c r="G84" i="2"/>
  <c r="F85" i="2"/>
  <c r="H120" i="2"/>
  <c r="E172" i="2"/>
  <c r="B89" i="2"/>
  <c r="Z88" i="2"/>
  <c r="S120" i="19" l="1"/>
  <c r="N121" i="19"/>
  <c r="T121" i="19" s="1"/>
  <c r="V121" i="19" s="1"/>
  <c r="A123" i="19"/>
  <c r="K123" i="19"/>
  <c r="L122" i="19"/>
  <c r="M122" i="19" s="1"/>
  <c r="O122" i="19" s="1"/>
  <c r="U121" i="19"/>
  <c r="X121" i="19" s="1"/>
  <c r="Y119" i="19"/>
  <c r="C126" i="19"/>
  <c r="P125" i="19"/>
  <c r="Q125" i="19"/>
  <c r="AB125" i="19" s="1"/>
  <c r="I125" i="19"/>
  <c r="J124" i="19"/>
  <c r="W120" i="19"/>
  <c r="AA120" i="19" s="1"/>
  <c r="AC120" i="19" s="1"/>
  <c r="V120" i="19"/>
  <c r="H134" i="19"/>
  <c r="G134" i="19"/>
  <c r="E138" i="19"/>
  <c r="F135" i="19"/>
  <c r="B138" i="19"/>
  <c r="Z137" i="19"/>
  <c r="R123" i="18"/>
  <c r="S122" i="18"/>
  <c r="U122" i="18"/>
  <c r="X122" i="18" s="1"/>
  <c r="Y122" i="18" s="1"/>
  <c r="T133" i="18"/>
  <c r="W133" i="18" s="1"/>
  <c r="AA133" i="18" s="1"/>
  <c r="AC133" i="18" s="1"/>
  <c r="V132" i="18"/>
  <c r="O133" i="18"/>
  <c r="H134" i="18"/>
  <c r="Q133" i="18"/>
  <c r="AB133" i="18" s="1"/>
  <c r="K135" i="18"/>
  <c r="A135" i="18"/>
  <c r="F135" i="18"/>
  <c r="L134" i="18"/>
  <c r="M134" i="18" s="1"/>
  <c r="N134" i="18" s="1"/>
  <c r="B139" i="18"/>
  <c r="Z138" i="18"/>
  <c r="I137" i="18"/>
  <c r="J136" i="18"/>
  <c r="G135" i="18"/>
  <c r="P134" i="18"/>
  <c r="E138" i="18"/>
  <c r="W121" i="17"/>
  <c r="AA121" i="17" s="1"/>
  <c r="AC121" i="17" s="1"/>
  <c r="Y120" i="17"/>
  <c r="N120" i="16"/>
  <c r="T120" i="16" s="1"/>
  <c r="F124" i="17"/>
  <c r="F124" i="16"/>
  <c r="U120" i="16"/>
  <c r="X120" i="16" s="1"/>
  <c r="A123" i="17"/>
  <c r="K123" i="17"/>
  <c r="L123" i="17" s="1"/>
  <c r="M123" i="17" s="1"/>
  <c r="S121" i="17"/>
  <c r="U121" i="17"/>
  <c r="X121" i="17" s="1"/>
  <c r="P123" i="17"/>
  <c r="G124" i="17"/>
  <c r="G124" i="16"/>
  <c r="P123" i="16"/>
  <c r="J123" i="16"/>
  <c r="I124" i="16"/>
  <c r="I125" i="17"/>
  <c r="J124" i="17"/>
  <c r="T122" i="17"/>
  <c r="O122" i="17"/>
  <c r="L121" i="16"/>
  <c r="M121" i="16" s="1"/>
  <c r="O121" i="16" s="1"/>
  <c r="V119" i="16"/>
  <c r="W119" i="16"/>
  <c r="AA119" i="16" s="1"/>
  <c r="AC119" i="16" s="1"/>
  <c r="K122" i="16"/>
  <c r="A122" i="16"/>
  <c r="S119" i="16"/>
  <c r="E131" i="17"/>
  <c r="H127" i="17"/>
  <c r="Q126" i="17"/>
  <c r="AB126" i="17" s="1"/>
  <c r="B130" i="17"/>
  <c r="Z129" i="17"/>
  <c r="E132" i="16"/>
  <c r="H126" i="16"/>
  <c r="Q125" i="16"/>
  <c r="AB125" i="16" s="1"/>
  <c r="B130" i="16"/>
  <c r="Z129" i="16"/>
  <c r="F86" i="2"/>
  <c r="G85" i="2"/>
  <c r="H121" i="2"/>
  <c r="B90" i="2"/>
  <c r="E173" i="2"/>
  <c r="Z89" i="2"/>
  <c r="W121" i="19" l="1"/>
  <c r="AA121" i="19" s="1"/>
  <c r="AC121" i="19" s="1"/>
  <c r="S121" i="19"/>
  <c r="Y120" i="19"/>
  <c r="N122" i="19"/>
  <c r="T122" i="19" s="1"/>
  <c r="U122" i="19"/>
  <c r="X122" i="19" s="1"/>
  <c r="A124" i="19"/>
  <c r="K124" i="19"/>
  <c r="C127" i="19"/>
  <c r="P126" i="19"/>
  <c r="Q126" i="19"/>
  <c r="AB126" i="19" s="1"/>
  <c r="L123" i="19"/>
  <c r="M123" i="19" s="1"/>
  <c r="N123" i="19" s="1"/>
  <c r="T123" i="19" s="1"/>
  <c r="I126" i="19"/>
  <c r="J125" i="19"/>
  <c r="F136" i="19"/>
  <c r="E139" i="19"/>
  <c r="Z138" i="19"/>
  <c r="B139" i="19"/>
  <c r="H135" i="19"/>
  <c r="G135" i="19"/>
  <c r="V133" i="18"/>
  <c r="R124" i="18"/>
  <c r="U123" i="18"/>
  <c r="X123" i="18" s="1"/>
  <c r="Y123" i="18" s="1"/>
  <c r="S123" i="18"/>
  <c r="T134" i="18"/>
  <c r="W134" i="18" s="1"/>
  <c r="AA134" i="18" s="1"/>
  <c r="AC134" i="18" s="1"/>
  <c r="E139" i="18"/>
  <c r="O134" i="18"/>
  <c r="Z139" i="18"/>
  <c r="B140" i="18"/>
  <c r="L135" i="18"/>
  <c r="M135" i="18" s="1"/>
  <c r="N135" i="18" s="1"/>
  <c r="F136" i="18"/>
  <c r="H135" i="18"/>
  <c r="Q134" i="18"/>
  <c r="AB134" i="18" s="1"/>
  <c r="G136" i="18"/>
  <c r="P135" i="18"/>
  <c r="K136" i="18"/>
  <c r="A136" i="18"/>
  <c r="I138" i="18"/>
  <c r="J137" i="18"/>
  <c r="Y121" i="17"/>
  <c r="S120" i="16"/>
  <c r="L122" i="16"/>
  <c r="M122" i="16" s="1"/>
  <c r="O122" i="16" s="1"/>
  <c r="U121" i="16"/>
  <c r="X121" i="16" s="1"/>
  <c r="J125" i="17"/>
  <c r="I126" i="17"/>
  <c r="O123" i="17"/>
  <c r="S122" i="17"/>
  <c r="U122" i="17"/>
  <c r="X122" i="17" s="1"/>
  <c r="Y119" i="16"/>
  <c r="G125" i="16"/>
  <c r="P124" i="16"/>
  <c r="N123" i="17"/>
  <c r="T123" i="17" s="1"/>
  <c r="V122" i="17"/>
  <c r="W122" i="17"/>
  <c r="AA122" i="17" s="1"/>
  <c r="AC122" i="17" s="1"/>
  <c r="J124" i="16"/>
  <c r="I125" i="16"/>
  <c r="G125" i="17"/>
  <c r="P124" i="17"/>
  <c r="F125" i="17"/>
  <c r="N121" i="16"/>
  <c r="T121" i="16" s="1"/>
  <c r="A124" i="17"/>
  <c r="K124" i="17"/>
  <c r="L124" i="17" s="1"/>
  <c r="M124" i="17" s="1"/>
  <c r="O124" i="17" s="1"/>
  <c r="K123" i="16"/>
  <c r="A123" i="16"/>
  <c r="F125" i="16"/>
  <c r="W120" i="16"/>
  <c r="AA120" i="16" s="1"/>
  <c r="AC120" i="16" s="1"/>
  <c r="V120" i="16"/>
  <c r="H128" i="17"/>
  <c r="Q127" i="17"/>
  <c r="AB127" i="17" s="1"/>
  <c r="B131" i="17"/>
  <c r="Z130" i="17"/>
  <c r="E132" i="17"/>
  <c r="B131" i="16"/>
  <c r="Z130" i="16"/>
  <c r="H127" i="16"/>
  <c r="Q126" i="16"/>
  <c r="AB126" i="16" s="1"/>
  <c r="E133" i="16"/>
  <c r="G86" i="2"/>
  <c r="F87" i="2"/>
  <c r="H122" i="2"/>
  <c r="Z90" i="2"/>
  <c r="B91" i="2"/>
  <c r="E174" i="2"/>
  <c r="Y121" i="19" l="1"/>
  <c r="O123" i="19"/>
  <c r="U123" i="19" s="1"/>
  <c r="X123" i="19" s="1"/>
  <c r="S122" i="19"/>
  <c r="A125" i="19"/>
  <c r="K125" i="19"/>
  <c r="J126" i="19"/>
  <c r="I127" i="19"/>
  <c r="C128" i="19"/>
  <c r="Q127" i="19"/>
  <c r="AB127" i="19" s="1"/>
  <c r="P127" i="19"/>
  <c r="W123" i="19"/>
  <c r="AA123" i="19" s="1"/>
  <c r="AC123" i="19" s="1"/>
  <c r="V123" i="19"/>
  <c r="L124" i="19"/>
  <c r="M124" i="19" s="1"/>
  <c r="N124" i="19" s="1"/>
  <c r="T124" i="19" s="1"/>
  <c r="V122" i="19"/>
  <c r="W122" i="19"/>
  <c r="AA122" i="19" s="1"/>
  <c r="AC122" i="19" s="1"/>
  <c r="G136" i="19"/>
  <c r="B140" i="19"/>
  <c r="Z139" i="19"/>
  <c r="E140" i="19"/>
  <c r="F137" i="19"/>
  <c r="H136" i="19"/>
  <c r="R125" i="18"/>
  <c r="S124" i="18"/>
  <c r="U124" i="18"/>
  <c r="X124" i="18" s="1"/>
  <c r="Y124" i="18" s="1"/>
  <c r="V134" i="18"/>
  <c r="T135" i="18"/>
  <c r="V135" i="18" s="1"/>
  <c r="K137" i="18"/>
  <c r="A137" i="18"/>
  <c r="O135" i="18"/>
  <c r="I139" i="18"/>
  <c r="J138" i="18"/>
  <c r="G137" i="18"/>
  <c r="P136" i="18"/>
  <c r="L136" i="18"/>
  <c r="M136" i="18" s="1"/>
  <c r="O136" i="18" s="1"/>
  <c r="F137" i="18"/>
  <c r="B141" i="18"/>
  <c r="Z140" i="18"/>
  <c r="E140" i="18"/>
  <c r="H136" i="18"/>
  <c r="Q135" i="18"/>
  <c r="AB135" i="18" s="1"/>
  <c r="U124" i="17"/>
  <c r="X124" i="17" s="1"/>
  <c r="U122" i="16"/>
  <c r="X122" i="16" s="1"/>
  <c r="W121" i="16"/>
  <c r="AA121" i="16" s="1"/>
  <c r="AC121" i="16" s="1"/>
  <c r="V121" i="16"/>
  <c r="G126" i="17"/>
  <c r="P125" i="17"/>
  <c r="G126" i="16"/>
  <c r="P125" i="16"/>
  <c r="U123" i="17"/>
  <c r="X123" i="17" s="1"/>
  <c r="S123" i="17"/>
  <c r="L123" i="16"/>
  <c r="M123" i="16" s="1"/>
  <c r="N123" i="16" s="1"/>
  <c r="T123" i="16" s="1"/>
  <c r="J125" i="16"/>
  <c r="I126" i="16"/>
  <c r="V123" i="17"/>
  <c r="W123" i="17"/>
  <c r="AA123" i="17" s="1"/>
  <c r="AC123" i="17" s="1"/>
  <c r="J126" i="17"/>
  <c r="I127" i="17"/>
  <c r="N122" i="16"/>
  <c r="T122" i="16" s="1"/>
  <c r="N124" i="17"/>
  <c r="T124" i="17" s="1"/>
  <c r="F126" i="17"/>
  <c r="A124" i="16"/>
  <c r="K124" i="16"/>
  <c r="Y120" i="16"/>
  <c r="Y122" i="17"/>
  <c r="A125" i="17"/>
  <c r="K125" i="17"/>
  <c r="L125" i="17" s="1"/>
  <c r="M125" i="17" s="1"/>
  <c r="F126" i="16"/>
  <c r="S121" i="16"/>
  <c r="Z131" i="17"/>
  <c r="B132" i="17"/>
  <c r="E133" i="17"/>
  <c r="H129" i="17"/>
  <c r="Q128" i="17"/>
  <c r="AB128" i="17" s="1"/>
  <c r="E134" i="16"/>
  <c r="H128" i="16"/>
  <c r="Q127" i="16"/>
  <c r="AB127" i="16" s="1"/>
  <c r="Z131" i="16"/>
  <c r="B132" i="16"/>
  <c r="F88" i="2"/>
  <c r="G87" i="2"/>
  <c r="H123" i="2"/>
  <c r="B92" i="2"/>
  <c r="Z91" i="2"/>
  <c r="E175" i="2"/>
  <c r="S123" i="19" l="1"/>
  <c r="I128" i="19"/>
  <c r="J127" i="19"/>
  <c r="C129" i="19"/>
  <c r="Q128" i="19"/>
  <c r="AB128" i="19" s="1"/>
  <c r="P128" i="19"/>
  <c r="K126" i="19"/>
  <c r="A126" i="19"/>
  <c r="O124" i="19"/>
  <c r="Y122" i="19"/>
  <c r="L125" i="19"/>
  <c r="M125" i="19" s="1"/>
  <c r="O125" i="19" s="1"/>
  <c r="V124" i="19"/>
  <c r="W124" i="19"/>
  <c r="AA124" i="19" s="1"/>
  <c r="AC124" i="19" s="1"/>
  <c r="Y123" i="19"/>
  <c r="F138" i="19"/>
  <c r="Z140" i="19"/>
  <c r="B141" i="19"/>
  <c r="G137" i="19"/>
  <c r="H137" i="19"/>
  <c r="E141" i="19"/>
  <c r="R126" i="18"/>
  <c r="S125" i="18"/>
  <c r="U125" i="18"/>
  <c r="X125" i="18" s="1"/>
  <c r="Y125" i="18" s="1"/>
  <c r="W135" i="18"/>
  <c r="AA135" i="18" s="1"/>
  <c r="AC135" i="18" s="1"/>
  <c r="N136" i="18"/>
  <c r="T136" i="18" s="1"/>
  <c r="W136" i="18" s="1"/>
  <c r="AA136" i="18" s="1"/>
  <c r="AC136" i="18" s="1"/>
  <c r="E141" i="18"/>
  <c r="H137" i="18"/>
  <c r="Q136" i="18"/>
  <c r="AB136" i="18" s="1"/>
  <c r="L137" i="18"/>
  <c r="M137" i="18" s="1"/>
  <c r="N137" i="18" s="1"/>
  <c r="F138" i="18"/>
  <c r="A138" i="18"/>
  <c r="K138" i="18"/>
  <c r="I140" i="18"/>
  <c r="J139" i="18"/>
  <c r="B142" i="18"/>
  <c r="Z141" i="18"/>
  <c r="G138" i="18"/>
  <c r="P137" i="18"/>
  <c r="Y121" i="16"/>
  <c r="N125" i="17"/>
  <c r="T125" i="17" s="1"/>
  <c r="V125" i="17" s="1"/>
  <c r="L124" i="16"/>
  <c r="M124" i="16" s="1"/>
  <c r="O124" i="16" s="1"/>
  <c r="F127" i="17"/>
  <c r="A126" i="17"/>
  <c r="K126" i="17"/>
  <c r="L126" i="17" s="1"/>
  <c r="M126" i="17" s="1"/>
  <c r="O126" i="17" s="1"/>
  <c r="A125" i="16"/>
  <c r="K125" i="16"/>
  <c r="S122" i="16"/>
  <c r="V124" i="17"/>
  <c r="W124" i="17"/>
  <c r="O123" i="16"/>
  <c r="Y123" i="17"/>
  <c r="P126" i="17"/>
  <c r="G127" i="17"/>
  <c r="W122" i="16"/>
  <c r="AA122" i="16" s="1"/>
  <c r="AC122" i="16" s="1"/>
  <c r="V122" i="16"/>
  <c r="V123" i="16"/>
  <c r="W123" i="16"/>
  <c r="AA123" i="16" s="1"/>
  <c r="AC123" i="16" s="1"/>
  <c r="S124" i="17"/>
  <c r="F127" i="16"/>
  <c r="O125" i="17"/>
  <c r="I128" i="17"/>
  <c r="J127" i="17"/>
  <c r="I127" i="16"/>
  <c r="J126" i="16"/>
  <c r="P126" i="16"/>
  <c r="G127" i="16"/>
  <c r="B133" i="17"/>
  <c r="Z132" i="17"/>
  <c r="E134" i="17"/>
  <c r="H130" i="17"/>
  <c r="Q129" i="17"/>
  <c r="AB129" i="17" s="1"/>
  <c r="E135" i="16"/>
  <c r="H129" i="16"/>
  <c r="Q128" i="16"/>
  <c r="AB128" i="16" s="1"/>
  <c r="Z132" i="16"/>
  <c r="B133" i="16"/>
  <c r="G88" i="2"/>
  <c r="F89" i="2"/>
  <c r="H124" i="2"/>
  <c r="B93" i="2"/>
  <c r="Z92" i="2"/>
  <c r="E176" i="2"/>
  <c r="U125" i="19" l="1"/>
  <c r="X125" i="19" s="1"/>
  <c r="C130" i="19"/>
  <c r="P129" i="19"/>
  <c r="Q129" i="19"/>
  <c r="AB129" i="19" s="1"/>
  <c r="N125" i="19"/>
  <c r="T125" i="19" s="1"/>
  <c r="L126" i="19"/>
  <c r="M126" i="19" s="1"/>
  <c r="O126" i="19" s="1"/>
  <c r="K127" i="19"/>
  <c r="A127" i="19"/>
  <c r="U124" i="19"/>
  <c r="X124" i="19" s="1"/>
  <c r="Y124" i="19" s="1"/>
  <c r="S124" i="19"/>
  <c r="I129" i="19"/>
  <c r="J128" i="19"/>
  <c r="V136" i="18"/>
  <c r="H138" i="19"/>
  <c r="G138" i="19"/>
  <c r="F139" i="19"/>
  <c r="E142" i="19"/>
  <c r="B142" i="19"/>
  <c r="Z141" i="19"/>
  <c r="R127" i="18"/>
  <c r="S126" i="18"/>
  <c r="U126" i="18"/>
  <c r="X126" i="18" s="1"/>
  <c r="Y126" i="18" s="1"/>
  <c r="T137" i="18"/>
  <c r="W137" i="18" s="1"/>
  <c r="AA137" i="18" s="1"/>
  <c r="AC137" i="18" s="1"/>
  <c r="O137" i="18"/>
  <c r="E142" i="18"/>
  <c r="A139" i="18"/>
  <c r="K139" i="18"/>
  <c r="J140" i="18"/>
  <c r="I141" i="18"/>
  <c r="G139" i="18"/>
  <c r="P138" i="18"/>
  <c r="B143" i="18"/>
  <c r="Z142" i="18"/>
  <c r="F139" i="18"/>
  <c r="L138" i="18"/>
  <c r="M138" i="18" s="1"/>
  <c r="O138" i="18" s="1"/>
  <c r="H138" i="18"/>
  <c r="Q137" i="18"/>
  <c r="AB137" i="18" s="1"/>
  <c r="W125" i="17"/>
  <c r="AA125" i="17" s="1"/>
  <c r="AC125" i="17" s="1"/>
  <c r="Y122" i="16"/>
  <c r="P127" i="16"/>
  <c r="G128" i="16"/>
  <c r="A127" i="17"/>
  <c r="K127" i="17"/>
  <c r="L127" i="17" s="1"/>
  <c r="M127" i="17" s="1"/>
  <c r="F128" i="16"/>
  <c r="U123" i="16"/>
  <c r="X123" i="16" s="1"/>
  <c r="Y123" i="16" s="1"/>
  <c r="S123" i="16"/>
  <c r="L125" i="16"/>
  <c r="M125" i="16" s="1"/>
  <c r="O125" i="16" s="1"/>
  <c r="N126" i="17"/>
  <c r="T126" i="17" s="1"/>
  <c r="I129" i="17"/>
  <c r="J128" i="17"/>
  <c r="G128" i="17"/>
  <c r="P127" i="17"/>
  <c r="AA124" i="17"/>
  <c r="AC124" i="17" s="1"/>
  <c r="Y124" i="17"/>
  <c r="F128" i="17"/>
  <c r="A126" i="16"/>
  <c r="K126" i="16"/>
  <c r="S125" i="17"/>
  <c r="U125" i="17"/>
  <c r="X125" i="17" s="1"/>
  <c r="U126" i="17"/>
  <c r="X126" i="17" s="1"/>
  <c r="N124" i="16"/>
  <c r="T124" i="16" s="1"/>
  <c r="J127" i="16"/>
  <c r="I128" i="16"/>
  <c r="U124" i="16"/>
  <c r="X124" i="16" s="1"/>
  <c r="E135" i="17"/>
  <c r="H131" i="17"/>
  <c r="Q130" i="17"/>
  <c r="AB130" i="17" s="1"/>
  <c r="B134" i="17"/>
  <c r="Z133" i="17"/>
  <c r="E136" i="16"/>
  <c r="B134" i="16"/>
  <c r="Z133" i="16"/>
  <c r="H130" i="16"/>
  <c r="Q129" i="16"/>
  <c r="AB129" i="16" s="1"/>
  <c r="G89" i="2"/>
  <c r="F90" i="2"/>
  <c r="H125" i="2"/>
  <c r="B94" i="2"/>
  <c r="Z93" i="2"/>
  <c r="E177" i="2"/>
  <c r="U126" i="19" l="1"/>
  <c r="X126" i="19" s="1"/>
  <c r="N126" i="19"/>
  <c r="T126" i="19" s="1"/>
  <c r="C131" i="19"/>
  <c r="Q130" i="19"/>
  <c r="AB130" i="19" s="1"/>
  <c r="P130" i="19"/>
  <c r="K128" i="19"/>
  <c r="A128" i="19"/>
  <c r="V125" i="19"/>
  <c r="W125" i="19"/>
  <c r="AA125" i="19" s="1"/>
  <c r="AC125" i="19" s="1"/>
  <c r="S125" i="19"/>
  <c r="J129" i="19"/>
  <c r="I130" i="19"/>
  <c r="L127" i="19"/>
  <c r="M127" i="19" s="1"/>
  <c r="N127" i="19" s="1"/>
  <c r="T127" i="19" s="1"/>
  <c r="E143" i="19"/>
  <c r="B143" i="19"/>
  <c r="Z142" i="19"/>
  <c r="H139" i="19"/>
  <c r="F140" i="19"/>
  <c r="G139" i="19"/>
  <c r="V137" i="18"/>
  <c r="R128" i="18"/>
  <c r="S127" i="18"/>
  <c r="U127" i="18"/>
  <c r="X127" i="18" s="1"/>
  <c r="Y127" i="18" s="1"/>
  <c r="N138" i="18"/>
  <c r="T138" i="18" s="1"/>
  <c r="Z143" i="18"/>
  <c r="B144" i="18"/>
  <c r="G140" i="18"/>
  <c r="P139" i="18"/>
  <c r="E143" i="18"/>
  <c r="H139" i="18"/>
  <c r="Q138" i="18"/>
  <c r="AB138" i="18" s="1"/>
  <c r="L139" i="18"/>
  <c r="M139" i="18" s="1"/>
  <c r="N139" i="18" s="1"/>
  <c r="F140" i="18"/>
  <c r="I142" i="18"/>
  <c r="J141" i="18"/>
  <c r="K140" i="18"/>
  <c r="A140" i="18"/>
  <c r="Y125" i="17"/>
  <c r="S124" i="16"/>
  <c r="N127" i="17"/>
  <c r="T127" i="17" s="1"/>
  <c r="V127" i="17" s="1"/>
  <c r="O127" i="17"/>
  <c r="U127" i="17" s="1"/>
  <c r="X127" i="17" s="1"/>
  <c r="A127" i="16"/>
  <c r="K127" i="16"/>
  <c r="J129" i="17"/>
  <c r="I130" i="17"/>
  <c r="W124" i="16"/>
  <c r="AA124" i="16" s="1"/>
  <c r="AC124" i="16" s="1"/>
  <c r="V124" i="16"/>
  <c r="W126" i="17"/>
  <c r="AA126" i="17" s="1"/>
  <c r="AC126" i="17" s="1"/>
  <c r="V126" i="17"/>
  <c r="S126" i="17"/>
  <c r="L126" i="16"/>
  <c r="M126" i="16" s="1"/>
  <c r="N126" i="16" s="1"/>
  <c r="T126" i="16" s="1"/>
  <c r="F129" i="17"/>
  <c r="P128" i="17"/>
  <c r="G129" i="17"/>
  <c r="N125" i="16"/>
  <c r="T125" i="16" s="1"/>
  <c r="G129" i="16"/>
  <c r="P128" i="16"/>
  <c r="J128" i="16"/>
  <c r="I129" i="16"/>
  <c r="K128" i="17"/>
  <c r="L128" i="17" s="1"/>
  <c r="M128" i="17" s="1"/>
  <c r="O128" i="17" s="1"/>
  <c r="A128" i="17"/>
  <c r="U125" i="16"/>
  <c r="X125" i="16" s="1"/>
  <c r="F129" i="16"/>
  <c r="E136" i="17"/>
  <c r="H132" i="17"/>
  <c r="Q131" i="17"/>
  <c r="AB131" i="17" s="1"/>
  <c r="B135" i="17"/>
  <c r="Z134" i="17"/>
  <c r="E137" i="16"/>
  <c r="B135" i="16"/>
  <c r="Z134" i="16"/>
  <c r="H131" i="16"/>
  <c r="Q130" i="16"/>
  <c r="AB130" i="16" s="1"/>
  <c r="F91" i="2"/>
  <c r="G90" i="2"/>
  <c r="H126" i="2"/>
  <c r="B95" i="2"/>
  <c r="Z94" i="2"/>
  <c r="E178" i="2"/>
  <c r="Y125" i="19" l="1"/>
  <c r="K129" i="19"/>
  <c r="A129" i="19"/>
  <c r="C132" i="19"/>
  <c r="P131" i="19"/>
  <c r="Q131" i="19"/>
  <c r="AB131" i="19" s="1"/>
  <c r="O127" i="19"/>
  <c r="L128" i="19"/>
  <c r="M128" i="19" s="1"/>
  <c r="O128" i="19" s="1"/>
  <c r="V126" i="19"/>
  <c r="W126" i="19"/>
  <c r="AA126" i="19" s="1"/>
  <c r="AC126" i="19" s="1"/>
  <c r="V127" i="19"/>
  <c r="W127" i="19"/>
  <c r="AA127" i="19" s="1"/>
  <c r="AC127" i="19" s="1"/>
  <c r="S126" i="19"/>
  <c r="I131" i="19"/>
  <c r="J130" i="19"/>
  <c r="H140" i="19"/>
  <c r="E144" i="19"/>
  <c r="F141" i="19"/>
  <c r="G140" i="19"/>
  <c r="Z143" i="19"/>
  <c r="B144" i="19"/>
  <c r="R129" i="18"/>
  <c r="U128" i="18"/>
  <c r="X128" i="18" s="1"/>
  <c r="Y128" i="18" s="1"/>
  <c r="S128" i="18"/>
  <c r="T139" i="18"/>
  <c r="V139" i="18" s="1"/>
  <c r="A141" i="18"/>
  <c r="K141" i="18"/>
  <c r="L140" i="18"/>
  <c r="M140" i="18" s="1"/>
  <c r="O140" i="18" s="1"/>
  <c r="F141" i="18"/>
  <c r="E144" i="18"/>
  <c r="I143" i="18"/>
  <c r="J142" i="18"/>
  <c r="O139" i="18"/>
  <c r="H140" i="18"/>
  <c r="Q139" i="18"/>
  <c r="AB139" i="18" s="1"/>
  <c r="W138" i="18"/>
  <c r="AA138" i="18" s="1"/>
  <c r="AC138" i="18" s="1"/>
  <c r="V138" i="18"/>
  <c r="G141" i="18"/>
  <c r="P140" i="18"/>
  <c r="B145" i="18"/>
  <c r="Z144" i="18"/>
  <c r="S125" i="16"/>
  <c r="W127" i="17"/>
  <c r="AA127" i="17" s="1"/>
  <c r="AC127" i="17" s="1"/>
  <c r="S127" i="17"/>
  <c r="K128" i="16"/>
  <c r="A128" i="16"/>
  <c r="G130" i="17"/>
  <c r="P129" i="17"/>
  <c r="O126" i="16"/>
  <c r="U128" i="17"/>
  <c r="X128" i="17" s="1"/>
  <c r="W126" i="16"/>
  <c r="AA126" i="16" s="1"/>
  <c r="AC126" i="16" s="1"/>
  <c r="V126" i="16"/>
  <c r="F130" i="16"/>
  <c r="Y126" i="17"/>
  <c r="P129" i="16"/>
  <c r="G130" i="16"/>
  <c r="N128" i="17"/>
  <c r="T128" i="17" s="1"/>
  <c r="I131" i="17"/>
  <c r="J130" i="17"/>
  <c r="L127" i="16"/>
  <c r="M127" i="16" s="1"/>
  <c r="N127" i="16" s="1"/>
  <c r="T127" i="16" s="1"/>
  <c r="I130" i="16"/>
  <c r="J129" i="16"/>
  <c r="W125" i="16"/>
  <c r="AA125" i="16" s="1"/>
  <c r="AC125" i="16" s="1"/>
  <c r="V125" i="16"/>
  <c r="F130" i="17"/>
  <c r="Y124" i="16"/>
  <c r="Y127" i="17"/>
  <c r="K129" i="17"/>
  <c r="L129" i="17" s="1"/>
  <c r="M129" i="17" s="1"/>
  <c r="O129" i="17" s="1"/>
  <c r="A129" i="17"/>
  <c r="E137" i="17"/>
  <c r="Z135" i="17"/>
  <c r="B136" i="17"/>
  <c r="H133" i="17"/>
  <c r="Q132" i="17"/>
  <c r="AB132" i="17" s="1"/>
  <c r="E138" i="16"/>
  <c r="Z135" i="16"/>
  <c r="B136" i="16"/>
  <c r="H132" i="16"/>
  <c r="Q131" i="16"/>
  <c r="AB131" i="16" s="1"/>
  <c r="G91" i="2"/>
  <c r="F92" i="2"/>
  <c r="H127" i="2"/>
  <c r="Z95" i="2"/>
  <c r="B96" i="2"/>
  <c r="E179" i="2"/>
  <c r="Y126" i="19" l="1"/>
  <c r="N128" i="19"/>
  <c r="T128" i="19" s="1"/>
  <c r="W128" i="19" s="1"/>
  <c r="AA128" i="19" s="1"/>
  <c r="AC128" i="19" s="1"/>
  <c r="A130" i="19"/>
  <c r="K130" i="19"/>
  <c r="U128" i="19"/>
  <c r="X128" i="19" s="1"/>
  <c r="C133" i="19"/>
  <c r="P132" i="19"/>
  <c r="Q132" i="19"/>
  <c r="AB132" i="19" s="1"/>
  <c r="I132" i="19"/>
  <c r="J131" i="19"/>
  <c r="S127" i="19"/>
  <c r="U127" i="19"/>
  <c r="X127" i="19" s="1"/>
  <c r="Y127" i="19" s="1"/>
  <c r="L129" i="19"/>
  <c r="M129" i="19" s="1"/>
  <c r="N129" i="19" s="1"/>
  <c r="T129" i="19" s="1"/>
  <c r="G141" i="19"/>
  <c r="F142" i="19"/>
  <c r="H141" i="19"/>
  <c r="B145" i="19"/>
  <c r="Z144" i="19"/>
  <c r="E145" i="19"/>
  <c r="R130" i="18"/>
  <c r="U129" i="18"/>
  <c r="X129" i="18" s="1"/>
  <c r="Y129" i="18" s="1"/>
  <c r="S129" i="18"/>
  <c r="W139" i="18"/>
  <c r="AA139" i="18" s="1"/>
  <c r="AC139" i="18" s="1"/>
  <c r="I144" i="18"/>
  <c r="J143" i="18"/>
  <c r="N140" i="18"/>
  <c r="T140" i="18" s="1"/>
  <c r="G142" i="18"/>
  <c r="P141" i="18"/>
  <c r="H141" i="18"/>
  <c r="Q140" i="18"/>
  <c r="AB140" i="18" s="1"/>
  <c r="B146" i="18"/>
  <c r="Z145" i="18"/>
  <c r="L141" i="18"/>
  <c r="M141" i="18" s="1"/>
  <c r="O141" i="18" s="1"/>
  <c r="F142" i="18"/>
  <c r="K142" i="18"/>
  <c r="A142" i="18"/>
  <c r="E145" i="18"/>
  <c r="N129" i="17"/>
  <c r="T129" i="17" s="1"/>
  <c r="V129" i="17" s="1"/>
  <c r="Y125" i="16"/>
  <c r="J131" i="17"/>
  <c r="I132" i="17"/>
  <c r="O127" i="16"/>
  <c r="V128" i="17"/>
  <c r="W128" i="17"/>
  <c r="AA128" i="17" s="1"/>
  <c r="AC128" i="17" s="1"/>
  <c r="S128" i="17"/>
  <c r="P130" i="17"/>
  <c r="G131" i="17"/>
  <c r="A129" i="16"/>
  <c r="K129" i="16"/>
  <c r="W127" i="16"/>
  <c r="AA127" i="16" s="1"/>
  <c r="AC127" i="16" s="1"/>
  <c r="V127" i="16"/>
  <c r="G131" i="16"/>
  <c r="P130" i="16"/>
  <c r="F131" i="16"/>
  <c r="U129" i="17"/>
  <c r="X129" i="17" s="1"/>
  <c r="F131" i="17"/>
  <c r="J130" i="16"/>
  <c r="I131" i="16"/>
  <c r="A130" i="17"/>
  <c r="K130" i="17"/>
  <c r="U126" i="16"/>
  <c r="X126" i="16" s="1"/>
  <c r="Y126" i="16" s="1"/>
  <c r="S126" i="16"/>
  <c r="L128" i="16"/>
  <c r="M128" i="16" s="1"/>
  <c r="N128" i="16" s="1"/>
  <c r="T128" i="16" s="1"/>
  <c r="H134" i="17"/>
  <c r="Q133" i="17"/>
  <c r="AB133" i="17" s="1"/>
  <c r="Z136" i="17"/>
  <c r="B137" i="17"/>
  <c r="E138" i="17"/>
  <c r="H133" i="16"/>
  <c r="Q132" i="16"/>
  <c r="AB132" i="16" s="1"/>
  <c r="Z136" i="16"/>
  <c r="B137" i="16"/>
  <c r="E139" i="16"/>
  <c r="F93" i="2"/>
  <c r="G92" i="2"/>
  <c r="H128" i="2"/>
  <c r="B97" i="2"/>
  <c r="Z96" i="2"/>
  <c r="E180" i="2"/>
  <c r="S128" i="19" l="1"/>
  <c r="V128" i="19"/>
  <c r="Y128" i="19"/>
  <c r="O129" i="19"/>
  <c r="S129" i="19" s="1"/>
  <c r="L130" i="19"/>
  <c r="M130" i="19" s="1"/>
  <c r="O130" i="19" s="1"/>
  <c r="A131" i="19"/>
  <c r="K131" i="19"/>
  <c r="C134" i="19"/>
  <c r="Q133" i="19"/>
  <c r="AB133" i="19" s="1"/>
  <c r="P133" i="19"/>
  <c r="W129" i="19"/>
  <c r="AA129" i="19" s="1"/>
  <c r="AC129" i="19" s="1"/>
  <c r="V129" i="19"/>
  <c r="I133" i="19"/>
  <c r="J132" i="19"/>
  <c r="E146" i="19"/>
  <c r="G142" i="19"/>
  <c r="B146" i="19"/>
  <c r="Z145" i="19"/>
  <c r="F143" i="19"/>
  <c r="H142" i="19"/>
  <c r="R131" i="18"/>
  <c r="S130" i="18"/>
  <c r="U130" i="18"/>
  <c r="X130" i="18" s="1"/>
  <c r="Y130" i="18" s="1"/>
  <c r="N141" i="18"/>
  <c r="T141" i="18" s="1"/>
  <c r="V141" i="18" s="1"/>
  <c r="F143" i="18"/>
  <c r="L142" i="18"/>
  <c r="M142" i="18" s="1"/>
  <c r="N142" i="18" s="1"/>
  <c r="B147" i="18"/>
  <c r="Z146" i="18"/>
  <c r="J144" i="18"/>
  <c r="I145" i="18"/>
  <c r="G143" i="18"/>
  <c r="P142" i="18"/>
  <c r="W140" i="18"/>
  <c r="AA140" i="18" s="1"/>
  <c r="AC140" i="18" s="1"/>
  <c r="V140" i="18"/>
  <c r="E146" i="18"/>
  <c r="H142" i="18"/>
  <c r="Q141" i="18"/>
  <c r="AB141" i="18" s="1"/>
  <c r="A143" i="18"/>
  <c r="K143" i="18"/>
  <c r="W129" i="17"/>
  <c r="AA129" i="17" s="1"/>
  <c r="AC129" i="17" s="1"/>
  <c r="S129" i="17"/>
  <c r="Y128" i="17"/>
  <c r="V128" i="16"/>
  <c r="W128" i="16"/>
  <c r="AA128" i="16" s="1"/>
  <c r="AC128" i="16" s="1"/>
  <c r="F132" i="17"/>
  <c r="G132" i="16"/>
  <c r="P131" i="16"/>
  <c r="S127" i="16"/>
  <c r="U127" i="16"/>
  <c r="X127" i="16" s="1"/>
  <c r="Y127" i="16" s="1"/>
  <c r="J131" i="16"/>
  <c r="I132" i="16"/>
  <c r="I133" i="17"/>
  <c r="J132" i="17"/>
  <c r="K130" i="16"/>
  <c r="A130" i="16"/>
  <c r="F132" i="16"/>
  <c r="K131" i="17"/>
  <c r="L131" i="17" s="1"/>
  <c r="M131" i="17" s="1"/>
  <c r="N131" i="17" s="1"/>
  <c r="A131" i="17"/>
  <c r="O128" i="16"/>
  <c r="L130" i="17"/>
  <c r="M130" i="17" s="1"/>
  <c r="N130" i="17" s="1"/>
  <c r="T130" i="17" s="1"/>
  <c r="L129" i="16"/>
  <c r="M129" i="16" s="1"/>
  <c r="O129" i="16" s="1"/>
  <c r="G132" i="17"/>
  <c r="P131" i="17"/>
  <c r="E139" i="17"/>
  <c r="B138" i="17"/>
  <c r="Z137" i="17"/>
  <c r="H135" i="17"/>
  <c r="Q134" i="17"/>
  <c r="AB134" i="17" s="1"/>
  <c r="B138" i="16"/>
  <c r="Z137" i="16"/>
  <c r="H134" i="16"/>
  <c r="Q133" i="16"/>
  <c r="AB133" i="16" s="1"/>
  <c r="E140" i="16"/>
  <c r="F94" i="2"/>
  <c r="G93" i="2"/>
  <c r="H129" i="2"/>
  <c r="B98" i="2"/>
  <c r="Z97" i="2"/>
  <c r="E181" i="2"/>
  <c r="U129" i="19" l="1"/>
  <c r="X129" i="19" s="1"/>
  <c r="Y129" i="19" s="1"/>
  <c r="N130" i="19"/>
  <c r="T130" i="19" s="1"/>
  <c r="W130" i="19" s="1"/>
  <c r="AA130" i="19" s="1"/>
  <c r="AC130" i="19" s="1"/>
  <c r="C135" i="19"/>
  <c r="P134" i="19"/>
  <c r="Q134" i="19"/>
  <c r="AB134" i="19" s="1"/>
  <c r="L131" i="19"/>
  <c r="M131" i="19" s="1"/>
  <c r="O131" i="19" s="1"/>
  <c r="K132" i="19"/>
  <c r="A132" i="19"/>
  <c r="U130" i="19"/>
  <c r="X130" i="19" s="1"/>
  <c r="J133" i="19"/>
  <c r="I134" i="19"/>
  <c r="B147" i="19"/>
  <c r="Z146" i="19"/>
  <c r="E147" i="19"/>
  <c r="H143" i="19"/>
  <c r="F144" i="19"/>
  <c r="G143" i="19"/>
  <c r="R132" i="18"/>
  <c r="U131" i="18"/>
  <c r="X131" i="18" s="1"/>
  <c r="Y131" i="18" s="1"/>
  <c r="S131" i="18"/>
  <c r="T142" i="18"/>
  <c r="W142" i="18" s="1"/>
  <c r="AA142" i="18" s="1"/>
  <c r="AC142" i="18" s="1"/>
  <c r="W141" i="18"/>
  <c r="AA141" i="18" s="1"/>
  <c r="AC141" i="18" s="1"/>
  <c r="O142" i="18"/>
  <c r="G144" i="18"/>
  <c r="P143" i="18"/>
  <c r="Z147" i="18"/>
  <c r="B148" i="18"/>
  <c r="L143" i="18"/>
  <c r="M143" i="18" s="1"/>
  <c r="O143" i="18" s="1"/>
  <c r="F144" i="18"/>
  <c r="E147" i="18"/>
  <c r="I146" i="18"/>
  <c r="J145" i="18"/>
  <c r="H143" i="18"/>
  <c r="Q142" i="18"/>
  <c r="AB142" i="18" s="1"/>
  <c r="K144" i="18"/>
  <c r="A144" i="18"/>
  <c r="Y129" i="17"/>
  <c r="N129" i="16"/>
  <c r="T129" i="16" s="1"/>
  <c r="W129" i="16" s="1"/>
  <c r="AA129" i="16" s="1"/>
  <c r="AC129" i="16" s="1"/>
  <c r="U128" i="16"/>
  <c r="X128" i="16" s="1"/>
  <c r="Y128" i="16" s="1"/>
  <c r="S128" i="16"/>
  <c r="A132" i="17"/>
  <c r="K132" i="17"/>
  <c r="L132" i="17" s="1"/>
  <c r="M132" i="17" s="1"/>
  <c r="N132" i="17" s="1"/>
  <c r="O131" i="17"/>
  <c r="U129" i="16"/>
  <c r="X129" i="16" s="1"/>
  <c r="F133" i="16"/>
  <c r="I134" i="17"/>
  <c r="J133" i="17"/>
  <c r="F133" i="17"/>
  <c r="W130" i="17"/>
  <c r="AA130" i="17" s="1"/>
  <c r="AC130" i="17" s="1"/>
  <c r="V130" i="17"/>
  <c r="T131" i="17"/>
  <c r="J132" i="16"/>
  <c r="I133" i="16"/>
  <c r="G133" i="17"/>
  <c r="P132" i="17"/>
  <c r="O130" i="17"/>
  <c r="L130" i="16"/>
  <c r="M130" i="16" s="1"/>
  <c r="N130" i="16" s="1"/>
  <c r="T130" i="16" s="1"/>
  <c r="K131" i="16"/>
  <c r="A131" i="16"/>
  <c r="G133" i="16"/>
  <c r="P132" i="16"/>
  <c r="B139" i="17"/>
  <c r="Z138" i="17"/>
  <c r="E140" i="17"/>
  <c r="H136" i="17"/>
  <c r="Q135" i="17"/>
  <c r="AB135" i="17" s="1"/>
  <c r="B139" i="16"/>
  <c r="Z138" i="16"/>
  <c r="H135" i="16"/>
  <c r="Q134" i="16"/>
  <c r="AB134" i="16" s="1"/>
  <c r="E141" i="16"/>
  <c r="G94" i="2"/>
  <c r="F95" i="2"/>
  <c r="H130" i="2"/>
  <c r="Z98" i="2"/>
  <c r="B99" i="2"/>
  <c r="E182" i="2"/>
  <c r="V130" i="19" l="1"/>
  <c r="S130" i="19"/>
  <c r="Y130" i="19"/>
  <c r="N131" i="19"/>
  <c r="T131" i="19" s="1"/>
  <c r="W131" i="19" s="1"/>
  <c r="AA131" i="19" s="1"/>
  <c r="AC131" i="19" s="1"/>
  <c r="I135" i="19"/>
  <c r="J134" i="19"/>
  <c r="K133" i="19"/>
  <c r="A133" i="19"/>
  <c r="L132" i="19"/>
  <c r="M132" i="19" s="1"/>
  <c r="O132" i="19" s="1"/>
  <c r="U131" i="19"/>
  <c r="X131" i="19" s="1"/>
  <c r="C136" i="19"/>
  <c r="P135" i="19"/>
  <c r="Q135" i="19"/>
  <c r="AB135" i="19" s="1"/>
  <c r="E148" i="19"/>
  <c r="G144" i="19"/>
  <c r="H144" i="19"/>
  <c r="F145" i="19"/>
  <c r="Z147" i="19"/>
  <c r="B148" i="19"/>
  <c r="V142" i="18"/>
  <c r="R133" i="18"/>
  <c r="U132" i="18"/>
  <c r="X132" i="18" s="1"/>
  <c r="Y132" i="18" s="1"/>
  <c r="S132" i="18"/>
  <c r="E148" i="18"/>
  <c r="N143" i="18"/>
  <c r="T143" i="18" s="1"/>
  <c r="G145" i="18"/>
  <c r="P144" i="18"/>
  <c r="K145" i="18"/>
  <c r="A145" i="18"/>
  <c r="I147" i="18"/>
  <c r="J146" i="18"/>
  <c r="L144" i="18"/>
  <c r="M144" i="18" s="1"/>
  <c r="N144" i="18" s="1"/>
  <c r="F145" i="18"/>
  <c r="B149" i="18"/>
  <c r="Z148" i="18"/>
  <c r="H144" i="18"/>
  <c r="Q143" i="18"/>
  <c r="AB143" i="18" s="1"/>
  <c r="S129" i="16"/>
  <c r="T132" i="17"/>
  <c r="W132" i="17" s="1"/>
  <c r="AA132" i="17" s="1"/>
  <c r="AC132" i="17" s="1"/>
  <c r="V129" i="16"/>
  <c r="Y129" i="16"/>
  <c r="V130" i="16"/>
  <c r="W130" i="16"/>
  <c r="AA130" i="16" s="1"/>
  <c r="AC130" i="16" s="1"/>
  <c r="J133" i="16"/>
  <c r="I134" i="16"/>
  <c r="I135" i="17"/>
  <c r="J134" i="17"/>
  <c r="L131" i="16"/>
  <c r="M131" i="16" s="1"/>
  <c r="N131" i="16" s="1"/>
  <c r="T131" i="16" s="1"/>
  <c r="U130" i="17"/>
  <c r="X130" i="17" s="1"/>
  <c r="Y130" i="17" s="1"/>
  <c r="S130" i="17"/>
  <c r="K132" i="16"/>
  <c r="A132" i="16"/>
  <c r="U131" i="17"/>
  <c r="X131" i="17" s="1"/>
  <c r="S131" i="17"/>
  <c r="O130" i="16"/>
  <c r="V131" i="17"/>
  <c r="W131" i="17"/>
  <c r="AA131" i="17" s="1"/>
  <c r="AC131" i="17" s="1"/>
  <c r="F134" i="17"/>
  <c r="F134" i="16"/>
  <c r="O132" i="17"/>
  <c r="P133" i="16"/>
  <c r="G134" i="16"/>
  <c r="G134" i="17"/>
  <c r="P133" i="17"/>
  <c r="A133" i="17"/>
  <c r="K133" i="17"/>
  <c r="L133" i="17" s="1"/>
  <c r="M133" i="17" s="1"/>
  <c r="O133" i="17" s="1"/>
  <c r="Z139" i="17"/>
  <c r="B140" i="17"/>
  <c r="H137" i="17"/>
  <c r="Q136" i="17"/>
  <c r="AB136" i="17" s="1"/>
  <c r="E141" i="17"/>
  <c r="H136" i="16"/>
  <c r="Q135" i="16"/>
  <c r="AB135" i="16" s="1"/>
  <c r="Z139" i="16"/>
  <c r="B140" i="16"/>
  <c r="E142" i="16"/>
  <c r="F96" i="2"/>
  <c r="G95" i="2"/>
  <c r="H131" i="2"/>
  <c r="B100" i="2"/>
  <c r="Z99" i="2"/>
  <c r="E183" i="2"/>
  <c r="S131" i="19" l="1"/>
  <c r="V131" i="19"/>
  <c r="Y131" i="19"/>
  <c r="U132" i="19"/>
  <c r="X132" i="19" s="1"/>
  <c r="C137" i="19"/>
  <c r="P136" i="19"/>
  <c r="Q136" i="19"/>
  <c r="AB136" i="19" s="1"/>
  <c r="N132" i="19"/>
  <c r="T132" i="19" s="1"/>
  <c r="L133" i="19"/>
  <c r="M133" i="19" s="1"/>
  <c r="N133" i="19" s="1"/>
  <c r="T133" i="19" s="1"/>
  <c r="K134" i="19"/>
  <c r="A134" i="19"/>
  <c r="J135" i="19"/>
  <c r="I136" i="19"/>
  <c r="B149" i="19"/>
  <c r="Z148" i="19"/>
  <c r="H145" i="19"/>
  <c r="F146" i="19"/>
  <c r="G145" i="19"/>
  <c r="E149" i="19"/>
  <c r="R134" i="18"/>
  <c r="U133" i="18"/>
  <c r="X133" i="18" s="1"/>
  <c r="Y133" i="18" s="1"/>
  <c r="S133" i="18"/>
  <c r="T144" i="18"/>
  <c r="W144" i="18" s="1"/>
  <c r="AA144" i="18" s="1"/>
  <c r="AC144" i="18" s="1"/>
  <c r="O144" i="18"/>
  <c r="I148" i="18"/>
  <c r="J147" i="18"/>
  <c r="L145" i="18"/>
  <c r="M145" i="18" s="1"/>
  <c r="O145" i="18" s="1"/>
  <c r="F146" i="18"/>
  <c r="E149" i="18"/>
  <c r="G146" i="18"/>
  <c r="P145" i="18"/>
  <c r="H145" i="18"/>
  <c r="Q144" i="18"/>
  <c r="AB144" i="18" s="1"/>
  <c r="B150" i="18"/>
  <c r="Z149" i="18"/>
  <c r="A146" i="18"/>
  <c r="K146" i="18"/>
  <c r="V143" i="18"/>
  <c r="W143" i="18"/>
  <c r="AA143" i="18" s="1"/>
  <c r="AC143" i="18" s="1"/>
  <c r="V132" i="17"/>
  <c r="V131" i="16"/>
  <c r="W131" i="16"/>
  <c r="AA131" i="16" s="1"/>
  <c r="AC131" i="16" s="1"/>
  <c r="F135" i="16"/>
  <c r="Y131" i="17"/>
  <c r="L132" i="16"/>
  <c r="M132" i="16" s="1"/>
  <c r="O132" i="16" s="1"/>
  <c r="O131" i="16"/>
  <c r="J134" i="16"/>
  <c r="I135" i="16"/>
  <c r="S132" i="17"/>
  <c r="U132" i="17"/>
  <c r="X132" i="17" s="1"/>
  <c r="Y132" i="17" s="1"/>
  <c r="N133" i="17"/>
  <c r="T133" i="17" s="1"/>
  <c r="K133" i="16"/>
  <c r="A133" i="16"/>
  <c r="G135" i="17"/>
  <c r="P134" i="17"/>
  <c r="U133" i="17"/>
  <c r="X133" i="17" s="1"/>
  <c r="U130" i="16"/>
  <c r="X130" i="16" s="1"/>
  <c r="Y130" i="16" s="1"/>
  <c r="S130" i="16"/>
  <c r="A134" i="17"/>
  <c r="K134" i="17"/>
  <c r="L134" i="17" s="1"/>
  <c r="M134" i="17" s="1"/>
  <c r="O134" i="17" s="1"/>
  <c r="P134" i="16"/>
  <c r="G135" i="16"/>
  <c r="F135" i="17"/>
  <c r="J135" i="17"/>
  <c r="I136" i="17"/>
  <c r="E142" i="17"/>
  <c r="H138" i="17"/>
  <c r="Q137" i="17"/>
  <c r="AB137" i="17" s="1"/>
  <c r="B141" i="17"/>
  <c r="Z140" i="17"/>
  <c r="E143" i="16"/>
  <c r="H137" i="16"/>
  <c r="Q136" i="16"/>
  <c r="AB136" i="16" s="1"/>
  <c r="Z140" i="16"/>
  <c r="B141" i="16"/>
  <c r="F97" i="2"/>
  <c r="G96" i="2"/>
  <c r="H132" i="2"/>
  <c r="Z100" i="2"/>
  <c r="B101" i="2"/>
  <c r="E184" i="2"/>
  <c r="J136" i="19" l="1"/>
  <c r="I137" i="19"/>
  <c r="W133" i="19"/>
  <c r="AA133" i="19" s="1"/>
  <c r="AC133" i="19" s="1"/>
  <c r="V133" i="19"/>
  <c r="K135" i="19"/>
  <c r="A135" i="19"/>
  <c r="O133" i="19"/>
  <c r="C138" i="19"/>
  <c r="Q137" i="19"/>
  <c r="AB137" i="19" s="1"/>
  <c r="P137" i="19"/>
  <c r="W132" i="19"/>
  <c r="AA132" i="19" s="1"/>
  <c r="AC132" i="19" s="1"/>
  <c r="V132" i="19"/>
  <c r="S132" i="19"/>
  <c r="L134" i="19"/>
  <c r="M134" i="19" s="1"/>
  <c r="O134" i="19" s="1"/>
  <c r="F147" i="19"/>
  <c r="B150" i="19"/>
  <c r="Z149" i="19"/>
  <c r="G146" i="19"/>
  <c r="H146" i="19"/>
  <c r="E150" i="19"/>
  <c r="R135" i="18"/>
  <c r="U134" i="18"/>
  <c r="X134" i="18" s="1"/>
  <c r="Y134" i="18" s="1"/>
  <c r="S134" i="18"/>
  <c r="V144" i="18"/>
  <c r="N145" i="18"/>
  <c r="T145" i="18" s="1"/>
  <c r="B151" i="18"/>
  <c r="Z150" i="18"/>
  <c r="J148" i="18"/>
  <c r="I149" i="18"/>
  <c r="G147" i="18"/>
  <c r="P146" i="18"/>
  <c r="H146" i="18"/>
  <c r="Q145" i="18"/>
  <c r="AB145" i="18" s="1"/>
  <c r="E150" i="18"/>
  <c r="F147" i="18"/>
  <c r="L146" i="18"/>
  <c r="M146" i="18" s="1"/>
  <c r="O146" i="18" s="1"/>
  <c r="K147" i="18"/>
  <c r="A147" i="18"/>
  <c r="N134" i="17"/>
  <c r="S134" i="17" s="1"/>
  <c r="S133" i="17"/>
  <c r="G136" i="17"/>
  <c r="P135" i="17"/>
  <c r="U131" i="16"/>
  <c r="X131" i="16" s="1"/>
  <c r="Y131" i="16" s="1"/>
  <c r="S131" i="16"/>
  <c r="U134" i="17"/>
  <c r="X134" i="17" s="1"/>
  <c r="N132" i="16"/>
  <c r="T132" i="16" s="1"/>
  <c r="F136" i="16"/>
  <c r="I137" i="17"/>
  <c r="J136" i="17"/>
  <c r="F136" i="17"/>
  <c r="L133" i="16"/>
  <c r="M133" i="16" s="1"/>
  <c r="N133" i="16" s="1"/>
  <c r="T133" i="16" s="1"/>
  <c r="J135" i="16"/>
  <c r="I136" i="16"/>
  <c r="U132" i="16"/>
  <c r="X132" i="16" s="1"/>
  <c r="K135" i="17"/>
  <c r="L135" i="17" s="1"/>
  <c r="M135" i="17" s="1"/>
  <c r="O135" i="17" s="1"/>
  <c r="A135" i="17"/>
  <c r="P135" i="16"/>
  <c r="G136" i="16"/>
  <c r="V133" i="17"/>
  <c r="W133" i="17"/>
  <c r="AA133" i="17" s="1"/>
  <c r="AC133" i="17" s="1"/>
  <c r="A134" i="16"/>
  <c r="K134" i="16"/>
  <c r="H139" i="17"/>
  <c r="Q138" i="17"/>
  <c r="AB138" i="17" s="1"/>
  <c r="E143" i="17"/>
  <c r="B142" i="17"/>
  <c r="Z141" i="17"/>
  <c r="H138" i="16"/>
  <c r="Q137" i="16"/>
  <c r="AB137" i="16" s="1"/>
  <c r="B142" i="16"/>
  <c r="Z141" i="16"/>
  <c r="E144" i="16"/>
  <c r="G97" i="2"/>
  <c r="F98" i="2"/>
  <c r="H133" i="2"/>
  <c r="B102" i="2"/>
  <c r="Z101" i="2"/>
  <c r="E185" i="2"/>
  <c r="N134" i="19" l="1"/>
  <c r="T134" i="19" s="1"/>
  <c r="S133" i="19"/>
  <c r="U133" i="19"/>
  <c r="X133" i="19" s="1"/>
  <c r="Y133" i="19" s="1"/>
  <c r="U134" i="19"/>
  <c r="X134" i="19" s="1"/>
  <c r="L135" i="19"/>
  <c r="M135" i="19" s="1"/>
  <c r="O135" i="19" s="1"/>
  <c r="I138" i="19"/>
  <c r="J137" i="19"/>
  <c r="Y132" i="19"/>
  <c r="C139" i="19"/>
  <c r="Q138" i="19"/>
  <c r="AB138" i="19" s="1"/>
  <c r="P138" i="19"/>
  <c r="A136" i="19"/>
  <c r="K136" i="19"/>
  <c r="H147" i="19"/>
  <c r="B151" i="19"/>
  <c r="Z150" i="19"/>
  <c r="E151" i="19"/>
  <c r="F148" i="19"/>
  <c r="G147" i="19"/>
  <c r="R136" i="18"/>
  <c r="S135" i="18"/>
  <c r="U135" i="18"/>
  <c r="X135" i="18" s="1"/>
  <c r="Y135" i="18" s="1"/>
  <c r="N146" i="18"/>
  <c r="T146" i="18" s="1"/>
  <c r="W146" i="18" s="1"/>
  <c r="AA146" i="18" s="1"/>
  <c r="AC146" i="18" s="1"/>
  <c r="G148" i="18"/>
  <c r="P147" i="18"/>
  <c r="W145" i="18"/>
  <c r="AA145" i="18" s="1"/>
  <c r="AC145" i="18" s="1"/>
  <c r="V145" i="18"/>
  <c r="Z151" i="18"/>
  <c r="B152" i="18"/>
  <c r="E151" i="18"/>
  <c r="L147" i="18"/>
  <c r="M147" i="18" s="1"/>
  <c r="N147" i="18" s="1"/>
  <c r="F148" i="18"/>
  <c r="H147" i="18"/>
  <c r="Q146" i="18"/>
  <c r="AB146" i="18" s="1"/>
  <c r="I150" i="18"/>
  <c r="J149" i="18"/>
  <c r="K148" i="18"/>
  <c r="A148" i="18"/>
  <c r="T134" i="17"/>
  <c r="W134" i="17" s="1"/>
  <c r="AA134" i="17" s="1"/>
  <c r="AC134" i="17" s="1"/>
  <c r="S132" i="16"/>
  <c r="W133" i="16"/>
  <c r="AA133" i="16" s="1"/>
  <c r="AC133" i="16" s="1"/>
  <c r="V133" i="16"/>
  <c r="U135" i="17"/>
  <c r="X135" i="17" s="1"/>
  <c r="L134" i="16"/>
  <c r="M134" i="16" s="1"/>
  <c r="N134" i="16" s="1"/>
  <c r="T134" i="16" s="1"/>
  <c r="G137" i="16"/>
  <c r="P136" i="16"/>
  <c r="O133" i="16"/>
  <c r="F137" i="17"/>
  <c r="F137" i="16"/>
  <c r="G137" i="17"/>
  <c r="P136" i="17"/>
  <c r="J136" i="16"/>
  <c r="I137" i="16"/>
  <c r="A136" i="17"/>
  <c r="K136" i="17"/>
  <c r="L136" i="17" s="1"/>
  <c r="M136" i="17" s="1"/>
  <c r="O136" i="17" s="1"/>
  <c r="W132" i="16"/>
  <c r="AA132" i="16" s="1"/>
  <c r="AC132" i="16" s="1"/>
  <c r="V132" i="16"/>
  <c r="A135" i="16"/>
  <c r="K135" i="16"/>
  <c r="N135" i="17"/>
  <c r="T135" i="17" s="1"/>
  <c r="J137" i="17"/>
  <c r="I138" i="17"/>
  <c r="Y133" i="17"/>
  <c r="Z142" i="17"/>
  <c r="B143" i="17"/>
  <c r="H140" i="17"/>
  <c r="Q139" i="17"/>
  <c r="AB139" i="17" s="1"/>
  <c r="E144" i="17"/>
  <c r="B143" i="16"/>
  <c r="Z142" i="16"/>
  <c r="E145" i="16"/>
  <c r="H139" i="16"/>
  <c r="Q138" i="16"/>
  <c r="AB138" i="16" s="1"/>
  <c r="F99" i="2"/>
  <c r="G98" i="2"/>
  <c r="H134" i="2"/>
  <c r="B103" i="2"/>
  <c r="Z102" i="2"/>
  <c r="E186" i="2"/>
  <c r="S134" i="19" l="1"/>
  <c r="N135" i="19"/>
  <c r="T135" i="19" s="1"/>
  <c r="W135" i="19" s="1"/>
  <c r="AA135" i="19" s="1"/>
  <c r="AC135" i="19" s="1"/>
  <c r="I139" i="19"/>
  <c r="J138" i="19"/>
  <c r="L136" i="19"/>
  <c r="M136" i="19" s="1"/>
  <c r="N136" i="19" s="1"/>
  <c r="T136" i="19" s="1"/>
  <c r="C140" i="19"/>
  <c r="Q139" i="19"/>
  <c r="AB139" i="19" s="1"/>
  <c r="P139" i="19"/>
  <c r="U135" i="19"/>
  <c r="X135" i="19" s="1"/>
  <c r="K137" i="19"/>
  <c r="A137" i="19"/>
  <c r="W134" i="19"/>
  <c r="AA134" i="19" s="1"/>
  <c r="AC134" i="19" s="1"/>
  <c r="V134" i="19"/>
  <c r="Z151" i="19"/>
  <c r="B152" i="19"/>
  <c r="E152" i="19"/>
  <c r="H148" i="19"/>
  <c r="G148" i="19"/>
  <c r="F149" i="19"/>
  <c r="R137" i="18"/>
  <c r="U136" i="18"/>
  <c r="X136" i="18" s="1"/>
  <c r="Y136" i="18" s="1"/>
  <c r="S136" i="18"/>
  <c r="T147" i="18"/>
  <c r="W147" i="18" s="1"/>
  <c r="AA147" i="18" s="1"/>
  <c r="AC147" i="18" s="1"/>
  <c r="V146" i="18"/>
  <c r="K149" i="18"/>
  <c r="A149" i="18"/>
  <c r="O147" i="18"/>
  <c r="I151" i="18"/>
  <c r="J150" i="18"/>
  <c r="L148" i="18"/>
  <c r="M148" i="18" s="1"/>
  <c r="O148" i="18" s="1"/>
  <c r="F149" i="18"/>
  <c r="E152" i="18"/>
  <c r="H148" i="18"/>
  <c r="Q147" i="18"/>
  <c r="AB147" i="18" s="1"/>
  <c r="B153" i="18"/>
  <c r="Z152" i="18"/>
  <c r="G149" i="18"/>
  <c r="P148" i="18"/>
  <c r="Y134" i="17"/>
  <c r="V134" i="17"/>
  <c r="U136" i="17"/>
  <c r="X136" i="17" s="1"/>
  <c r="I139" i="17"/>
  <c r="J138" i="17"/>
  <c r="G138" i="17"/>
  <c r="P137" i="17"/>
  <c r="S135" i="17"/>
  <c r="A137" i="17"/>
  <c r="K137" i="17"/>
  <c r="L137" i="17" s="1"/>
  <c r="M137" i="17" s="1"/>
  <c r="O137" i="17" s="1"/>
  <c r="J137" i="16"/>
  <c r="I138" i="16"/>
  <c r="F138" i="17"/>
  <c r="P137" i="16"/>
  <c r="G138" i="16"/>
  <c r="V135" i="17"/>
  <c r="W135" i="17"/>
  <c r="AA135" i="17" s="1"/>
  <c r="AC135" i="17" s="1"/>
  <c r="A136" i="16"/>
  <c r="K136" i="16"/>
  <c r="Y132" i="16"/>
  <c r="O134" i="16"/>
  <c r="L135" i="16"/>
  <c r="M135" i="16" s="1"/>
  <c r="N135" i="16" s="1"/>
  <c r="T135" i="16" s="1"/>
  <c r="N136" i="17"/>
  <c r="T136" i="17" s="1"/>
  <c r="F138" i="16"/>
  <c r="U133" i="16"/>
  <c r="X133" i="16" s="1"/>
  <c r="Y133" i="16" s="1"/>
  <c r="S133" i="16"/>
  <c r="W134" i="16"/>
  <c r="AA134" i="16" s="1"/>
  <c r="AC134" i="16" s="1"/>
  <c r="V134" i="16"/>
  <c r="H141" i="17"/>
  <c r="Q140" i="17"/>
  <c r="AB140" i="17" s="1"/>
  <c r="B144" i="17"/>
  <c r="Z143" i="17"/>
  <c r="E145" i="17"/>
  <c r="Z143" i="16"/>
  <c r="B144" i="16"/>
  <c r="E146" i="16"/>
  <c r="H140" i="16"/>
  <c r="Q139" i="16"/>
  <c r="AB139" i="16" s="1"/>
  <c r="F100" i="2"/>
  <c r="G99" i="2"/>
  <c r="H135" i="2"/>
  <c r="Z103" i="2"/>
  <c r="B104" i="2"/>
  <c r="E187" i="2"/>
  <c r="S135" i="19" l="1"/>
  <c r="V135" i="19"/>
  <c r="Y135" i="19"/>
  <c r="Y134" i="19"/>
  <c r="L137" i="19"/>
  <c r="M137" i="19" s="1"/>
  <c r="N137" i="19" s="1"/>
  <c r="T137" i="19" s="1"/>
  <c r="C141" i="19"/>
  <c r="P140" i="19"/>
  <c r="Q140" i="19"/>
  <c r="AB140" i="19" s="1"/>
  <c r="K138" i="19"/>
  <c r="A138" i="19"/>
  <c r="O136" i="19"/>
  <c r="J139" i="19"/>
  <c r="I140" i="19"/>
  <c r="W136" i="19"/>
  <c r="AA136" i="19" s="1"/>
  <c r="AC136" i="19" s="1"/>
  <c r="V136" i="19"/>
  <c r="H149" i="19"/>
  <c r="B153" i="19"/>
  <c r="Z152" i="19"/>
  <c r="G149" i="19"/>
  <c r="F150" i="19"/>
  <c r="E153" i="19"/>
  <c r="R138" i="18"/>
  <c r="U137" i="18"/>
  <c r="X137" i="18" s="1"/>
  <c r="Y137" i="18" s="1"/>
  <c r="S137" i="18"/>
  <c r="V147" i="18"/>
  <c r="N148" i="18"/>
  <c r="T148" i="18" s="1"/>
  <c r="H149" i="18"/>
  <c r="Q148" i="18"/>
  <c r="AB148" i="18" s="1"/>
  <c r="A150" i="18"/>
  <c r="K150" i="18"/>
  <c r="I152" i="18"/>
  <c r="J151" i="18"/>
  <c r="L149" i="18"/>
  <c r="M149" i="18" s="1"/>
  <c r="O149" i="18" s="1"/>
  <c r="F150" i="18"/>
  <c r="G150" i="18"/>
  <c r="P149" i="18"/>
  <c r="B154" i="18"/>
  <c r="Z153" i="18"/>
  <c r="E153" i="18"/>
  <c r="O135" i="16"/>
  <c r="U135" i="16" s="1"/>
  <c r="X135" i="16" s="1"/>
  <c r="N137" i="17"/>
  <c r="T137" i="17" s="1"/>
  <c r="W137" i="17" s="1"/>
  <c r="AA137" i="17" s="1"/>
  <c r="AC137" i="17" s="1"/>
  <c r="V135" i="16"/>
  <c r="W135" i="16"/>
  <c r="AA135" i="16" s="1"/>
  <c r="AC135" i="16" s="1"/>
  <c r="G139" i="16"/>
  <c r="P138" i="16"/>
  <c r="F139" i="17"/>
  <c r="K138" i="17"/>
  <c r="A138" i="17"/>
  <c r="F139" i="16"/>
  <c r="U134" i="16"/>
  <c r="X134" i="16" s="1"/>
  <c r="Y134" i="16" s="1"/>
  <c r="S134" i="16"/>
  <c r="I139" i="16"/>
  <c r="J138" i="16"/>
  <c r="I140" i="17"/>
  <c r="J139" i="17"/>
  <c r="V136" i="17"/>
  <c r="W136" i="17"/>
  <c r="A137" i="16"/>
  <c r="K137" i="16"/>
  <c r="S136" i="17"/>
  <c r="L136" i="16"/>
  <c r="M136" i="16" s="1"/>
  <c r="O136" i="16" s="1"/>
  <c r="Y135" i="17"/>
  <c r="U137" i="17"/>
  <c r="X137" i="17" s="1"/>
  <c r="G139" i="17"/>
  <c r="P138" i="17"/>
  <c r="H142" i="17"/>
  <c r="Q141" i="17"/>
  <c r="AB141" i="17" s="1"/>
  <c r="E146" i="17"/>
  <c r="B145" i="17"/>
  <c r="Z144" i="17"/>
  <c r="B145" i="16"/>
  <c r="Z144" i="16"/>
  <c r="E147" i="16"/>
  <c r="H141" i="16"/>
  <c r="Q140" i="16"/>
  <c r="AB140" i="16" s="1"/>
  <c r="G100" i="2"/>
  <c r="F101" i="2"/>
  <c r="H136" i="2"/>
  <c r="Z104" i="2"/>
  <c r="B105" i="2"/>
  <c r="E188" i="2"/>
  <c r="O137" i="19" l="1"/>
  <c r="U137" i="19" s="1"/>
  <c r="X137" i="19" s="1"/>
  <c r="V137" i="19"/>
  <c r="W137" i="19"/>
  <c r="AA137" i="19" s="1"/>
  <c r="AC137" i="19" s="1"/>
  <c r="I141" i="19"/>
  <c r="J140" i="19"/>
  <c r="L138" i="19"/>
  <c r="M138" i="19" s="1"/>
  <c r="O138" i="19" s="1"/>
  <c r="A139" i="19"/>
  <c r="K139" i="19"/>
  <c r="S136" i="19"/>
  <c r="U136" i="19"/>
  <c r="X136" i="19" s="1"/>
  <c r="Y136" i="19" s="1"/>
  <c r="C142" i="19"/>
  <c r="P141" i="19"/>
  <c r="Q141" i="19"/>
  <c r="AB141" i="19" s="1"/>
  <c r="E154" i="19"/>
  <c r="F151" i="19"/>
  <c r="B154" i="19"/>
  <c r="Z153" i="19"/>
  <c r="G150" i="19"/>
  <c r="H150" i="19"/>
  <c r="R139" i="18"/>
  <c r="S138" i="18"/>
  <c r="U138" i="18"/>
  <c r="X138" i="18" s="1"/>
  <c r="Y138" i="18" s="1"/>
  <c r="N149" i="18"/>
  <c r="T149" i="18" s="1"/>
  <c r="B155" i="18"/>
  <c r="Z154" i="18"/>
  <c r="F151" i="18"/>
  <c r="L150" i="18"/>
  <c r="M150" i="18" s="1"/>
  <c r="O150" i="18" s="1"/>
  <c r="H150" i="18"/>
  <c r="Q149" i="18"/>
  <c r="AB149" i="18" s="1"/>
  <c r="E154" i="18"/>
  <c r="K151" i="18"/>
  <c r="A151" i="18"/>
  <c r="G151" i="18"/>
  <c r="P150" i="18"/>
  <c r="I153" i="18"/>
  <c r="J152" i="18"/>
  <c r="W148" i="18"/>
  <c r="AA148" i="18" s="1"/>
  <c r="AC148" i="18" s="1"/>
  <c r="V148" i="18"/>
  <c r="S137" i="17"/>
  <c r="V137" i="17"/>
  <c r="S135" i="16"/>
  <c r="Y135" i="16"/>
  <c r="Y137" i="17"/>
  <c r="N136" i="16"/>
  <c r="T136" i="16" s="1"/>
  <c r="V136" i="16" s="1"/>
  <c r="G140" i="17"/>
  <c r="P139" i="17"/>
  <c r="A139" i="17"/>
  <c r="K139" i="17"/>
  <c r="U136" i="16"/>
  <c r="X136" i="16" s="1"/>
  <c r="I141" i="17"/>
  <c r="J140" i="17"/>
  <c r="G140" i="16"/>
  <c r="P139" i="16"/>
  <c r="L137" i="16"/>
  <c r="M137" i="16" s="1"/>
  <c r="O137" i="16" s="1"/>
  <c r="AA136" i="17"/>
  <c r="AC136" i="17" s="1"/>
  <c r="Y136" i="17"/>
  <c r="K138" i="16"/>
  <c r="A138" i="16"/>
  <c r="L138" i="17"/>
  <c r="M138" i="17" s="1"/>
  <c r="N138" i="17" s="1"/>
  <c r="T138" i="17" s="1"/>
  <c r="J139" i="16"/>
  <c r="I140" i="16"/>
  <c r="F140" i="16"/>
  <c r="F140" i="17"/>
  <c r="L139" i="17"/>
  <c r="M139" i="17" s="1"/>
  <c r="N139" i="17" s="1"/>
  <c r="H143" i="17"/>
  <c r="Q142" i="17"/>
  <c r="AB142" i="17" s="1"/>
  <c r="B146" i="17"/>
  <c r="Z145" i="17"/>
  <c r="E147" i="17"/>
  <c r="H142" i="16"/>
  <c r="Q141" i="16"/>
  <c r="AB141" i="16" s="1"/>
  <c r="Z145" i="16"/>
  <c r="B146" i="16"/>
  <c r="E148" i="16"/>
  <c r="F102" i="2"/>
  <c r="G101" i="2"/>
  <c r="H137" i="2"/>
  <c r="B106" i="2"/>
  <c r="Z105" i="2"/>
  <c r="E189" i="2"/>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E211" i="2" s="1"/>
  <c r="E212" i="2" s="1"/>
  <c r="E213" i="2" s="1"/>
  <c r="E214" i="2" s="1"/>
  <c r="E215" i="2" s="1"/>
  <c r="E216" i="2" s="1"/>
  <c r="E217" i="2" s="1"/>
  <c r="E218" i="2" s="1"/>
  <c r="E219" i="2" s="1"/>
  <c r="E220" i="2" s="1"/>
  <c r="E221" i="2" s="1"/>
  <c r="E222" i="2" s="1"/>
  <c r="E223" i="2" s="1"/>
  <c r="E224" i="2" s="1"/>
  <c r="E225" i="2" s="1"/>
  <c r="E226" i="2" s="1"/>
  <c r="E227" i="2" s="1"/>
  <c r="E228" i="2" s="1"/>
  <c r="E229" i="2" s="1"/>
  <c r="E230" i="2" s="1"/>
  <c r="E231" i="2" s="1"/>
  <c r="E232" i="2" s="1"/>
  <c r="E233" i="2" s="1"/>
  <c r="E234" i="2" s="1"/>
  <c r="E235" i="2" s="1"/>
  <c r="E236" i="2" s="1"/>
  <c r="E237" i="2" s="1"/>
  <c r="E238" i="2" s="1"/>
  <c r="E239" i="2" s="1"/>
  <c r="E240" i="2" s="1"/>
  <c r="E241" i="2" s="1"/>
  <c r="E242" i="2" s="1"/>
  <c r="E243" i="2" s="1"/>
  <c r="Y137" i="19" l="1"/>
  <c r="S137" i="19"/>
  <c r="A140" i="19"/>
  <c r="K140" i="19"/>
  <c r="J141" i="19"/>
  <c r="I142" i="19"/>
  <c r="L139" i="19"/>
  <c r="M139" i="19" s="1"/>
  <c r="N139" i="19" s="1"/>
  <c r="T139" i="19" s="1"/>
  <c r="N138" i="19"/>
  <c r="T138" i="19" s="1"/>
  <c r="C143" i="19"/>
  <c r="Q142" i="19"/>
  <c r="AB142" i="19" s="1"/>
  <c r="P142" i="19"/>
  <c r="U138" i="19"/>
  <c r="X138" i="19" s="1"/>
  <c r="G151" i="19"/>
  <c r="B155" i="19"/>
  <c r="Z154" i="19"/>
  <c r="H151" i="19"/>
  <c r="F152" i="19"/>
  <c r="E155" i="19"/>
  <c r="R140" i="18"/>
  <c r="U139" i="18"/>
  <c r="X139" i="18" s="1"/>
  <c r="Y139" i="18" s="1"/>
  <c r="S139" i="18"/>
  <c r="I154" i="18"/>
  <c r="J153" i="18"/>
  <c r="W149" i="18"/>
  <c r="AA149" i="18" s="1"/>
  <c r="AC149" i="18" s="1"/>
  <c r="V149" i="18"/>
  <c r="N150" i="18"/>
  <c r="T150" i="18" s="1"/>
  <c r="Z155" i="18"/>
  <c r="B156" i="18"/>
  <c r="G152" i="18"/>
  <c r="P151" i="18"/>
  <c r="E155" i="18"/>
  <c r="K152" i="18"/>
  <c r="A152" i="18"/>
  <c r="H151" i="18"/>
  <c r="Q150" i="18"/>
  <c r="AB150" i="18" s="1"/>
  <c r="L151" i="18"/>
  <c r="M151" i="18" s="1"/>
  <c r="O151" i="18" s="1"/>
  <c r="F152" i="18"/>
  <c r="S136" i="16"/>
  <c r="W136" i="16"/>
  <c r="AA136" i="16" s="1"/>
  <c r="AC136" i="16" s="1"/>
  <c r="T139" i="17"/>
  <c r="W139" i="17" s="1"/>
  <c r="AA139" i="17" s="1"/>
  <c r="AC139" i="17" s="1"/>
  <c r="V138" i="17"/>
  <c r="W138" i="17"/>
  <c r="AA138" i="17" s="1"/>
  <c r="AC138" i="17" s="1"/>
  <c r="G141" i="16"/>
  <c r="P140" i="16"/>
  <c r="F141" i="16"/>
  <c r="N137" i="16"/>
  <c r="T137" i="16" s="1"/>
  <c r="O138" i="17"/>
  <c r="I141" i="16"/>
  <c r="J140" i="16"/>
  <c r="L138" i="16"/>
  <c r="M138" i="16" s="1"/>
  <c r="N138" i="16" s="1"/>
  <c r="T138" i="16" s="1"/>
  <c r="U137" i="16"/>
  <c r="X137" i="16" s="1"/>
  <c r="A140" i="17"/>
  <c r="K140" i="17"/>
  <c r="L140" i="17" s="1"/>
  <c r="M140" i="17" s="1"/>
  <c r="O140" i="17" s="1"/>
  <c r="U140" i="17" s="1"/>
  <c r="X140" i="17" s="1"/>
  <c r="O139" i="17"/>
  <c r="F141" i="17"/>
  <c r="A139" i="16"/>
  <c r="K139" i="16"/>
  <c r="J141" i="17"/>
  <c r="I142" i="17"/>
  <c r="G141" i="17"/>
  <c r="P140" i="17"/>
  <c r="Z146" i="17"/>
  <c r="B147" i="17"/>
  <c r="E148" i="17"/>
  <c r="H144" i="17"/>
  <c r="Q143" i="17"/>
  <c r="AB143" i="17" s="1"/>
  <c r="H143" i="16"/>
  <c r="Q142" i="16"/>
  <c r="AB142" i="16" s="1"/>
  <c r="B147" i="16"/>
  <c r="Z146" i="16"/>
  <c r="E149" i="16"/>
  <c r="E244" i="2"/>
  <c r="E245" i="2" s="1"/>
  <c r="E246" i="2" s="1"/>
  <c r="E247" i="2" s="1"/>
  <c r="E248" i="2" s="1"/>
  <c r="E249" i="2" s="1"/>
  <c r="G102" i="2"/>
  <c r="F103" i="2"/>
  <c r="H138" i="2"/>
  <c r="Z106" i="2"/>
  <c r="B107" i="2"/>
  <c r="S138" i="19" l="1"/>
  <c r="V138" i="19"/>
  <c r="W138" i="19"/>
  <c r="AA138" i="19" s="1"/>
  <c r="AC138" i="19" s="1"/>
  <c r="I143" i="19"/>
  <c r="J142" i="19"/>
  <c r="O139" i="19"/>
  <c r="K141" i="19"/>
  <c r="A141" i="19"/>
  <c r="W139" i="19"/>
  <c r="AA139" i="19" s="1"/>
  <c r="AC139" i="19" s="1"/>
  <c r="V139" i="19"/>
  <c r="L140" i="19"/>
  <c r="M140" i="19" s="1"/>
  <c r="O140" i="19" s="1"/>
  <c r="C144" i="19"/>
  <c r="P143" i="19"/>
  <c r="Q143" i="19"/>
  <c r="AB143" i="19" s="1"/>
  <c r="Z155" i="19"/>
  <c r="B156" i="19"/>
  <c r="H152" i="19"/>
  <c r="F153" i="19"/>
  <c r="G152" i="19"/>
  <c r="E156" i="19"/>
  <c r="R141" i="18"/>
  <c r="U140" i="18"/>
  <c r="X140" i="18" s="1"/>
  <c r="Y140" i="18" s="1"/>
  <c r="S140" i="18"/>
  <c r="N151" i="18"/>
  <c r="T151" i="18" s="1"/>
  <c r="V151" i="18" s="1"/>
  <c r="W150" i="18"/>
  <c r="AA150" i="18" s="1"/>
  <c r="AC150" i="18" s="1"/>
  <c r="V150" i="18"/>
  <c r="K153" i="18"/>
  <c r="A153" i="18"/>
  <c r="G153" i="18"/>
  <c r="P152" i="18"/>
  <c r="I155" i="18"/>
  <c r="J154" i="18"/>
  <c r="L152" i="18"/>
  <c r="M152" i="18" s="1"/>
  <c r="O152" i="18" s="1"/>
  <c r="F153" i="18"/>
  <c r="H152" i="18"/>
  <c r="Q151" i="18"/>
  <c r="AB151" i="18" s="1"/>
  <c r="E156" i="18"/>
  <c r="B157" i="18"/>
  <c r="Z156" i="18"/>
  <c r="Y136" i="16"/>
  <c r="V139" i="17"/>
  <c r="G142" i="17"/>
  <c r="P141" i="17"/>
  <c r="N140" i="17"/>
  <c r="O138" i="16"/>
  <c r="V137" i="16"/>
  <c r="W137" i="16"/>
  <c r="AA137" i="16" s="1"/>
  <c r="AC137" i="16" s="1"/>
  <c r="I143" i="17"/>
  <c r="J142" i="17"/>
  <c r="W138" i="16"/>
  <c r="AA138" i="16" s="1"/>
  <c r="AC138" i="16" s="1"/>
  <c r="V138" i="16"/>
  <c r="G142" i="16"/>
  <c r="P141" i="16"/>
  <c r="K141" i="17"/>
  <c r="L141" i="17" s="1"/>
  <c r="M141" i="17" s="1"/>
  <c r="A141" i="17"/>
  <c r="F142" i="17"/>
  <c r="S137" i="16"/>
  <c r="A140" i="16"/>
  <c r="K140" i="16"/>
  <c r="L139" i="16"/>
  <c r="M139" i="16" s="1"/>
  <c r="N139" i="16" s="1"/>
  <c r="T139" i="16" s="1"/>
  <c r="S139" i="17"/>
  <c r="U139" i="17"/>
  <c r="X139" i="17" s="1"/>
  <c r="Y139" i="17" s="1"/>
  <c r="Y137" i="16"/>
  <c r="I142" i="16"/>
  <c r="J141" i="16"/>
  <c r="S138" i="17"/>
  <c r="U138" i="17"/>
  <c r="X138" i="17" s="1"/>
  <c r="Y138" i="17" s="1"/>
  <c r="F142" i="16"/>
  <c r="H145" i="17"/>
  <c r="Q144" i="17"/>
  <c r="AB144" i="17" s="1"/>
  <c r="E149" i="17"/>
  <c r="B148" i="17"/>
  <c r="Z147" i="17"/>
  <c r="E150" i="16"/>
  <c r="Z147" i="16"/>
  <c r="B148" i="16"/>
  <c r="H144" i="16"/>
  <c r="Q143" i="16"/>
  <c r="AB143" i="16" s="1"/>
  <c r="G103" i="2"/>
  <c r="F104" i="2"/>
  <c r="H139" i="2"/>
  <c r="Z107" i="2"/>
  <c r="B108" i="2"/>
  <c r="Y138" i="19" l="1"/>
  <c r="A142" i="19"/>
  <c r="K142" i="19"/>
  <c r="N140" i="19"/>
  <c r="T140" i="19" s="1"/>
  <c r="J143" i="19"/>
  <c r="I144" i="19"/>
  <c r="U140" i="19"/>
  <c r="X140" i="19" s="1"/>
  <c r="L141" i="19"/>
  <c r="M141" i="19" s="1"/>
  <c r="N141" i="19" s="1"/>
  <c r="T141" i="19" s="1"/>
  <c r="C145" i="19"/>
  <c r="Q144" i="19"/>
  <c r="AB144" i="19" s="1"/>
  <c r="P144" i="19"/>
  <c r="U139" i="19"/>
  <c r="X139" i="19" s="1"/>
  <c r="Y139" i="19" s="1"/>
  <c r="S139" i="19"/>
  <c r="E157" i="19"/>
  <c r="G153" i="19"/>
  <c r="H153" i="19"/>
  <c r="F154" i="19"/>
  <c r="B157" i="19"/>
  <c r="Z156" i="19"/>
  <c r="R142" i="18"/>
  <c r="U141" i="18"/>
  <c r="X141" i="18" s="1"/>
  <c r="Y141" i="18" s="1"/>
  <c r="S141" i="18"/>
  <c r="W151" i="18"/>
  <c r="AA151" i="18" s="1"/>
  <c r="AC151" i="18" s="1"/>
  <c r="N152" i="18"/>
  <c r="T152" i="18" s="1"/>
  <c r="V152" i="18" s="1"/>
  <c r="E157" i="18"/>
  <c r="A154" i="18"/>
  <c r="K154" i="18"/>
  <c r="I156" i="18"/>
  <c r="J155" i="18"/>
  <c r="L153" i="18"/>
  <c r="M153" i="18" s="1"/>
  <c r="O153" i="18" s="1"/>
  <c r="F154" i="18"/>
  <c r="B158" i="18"/>
  <c r="Z157" i="18"/>
  <c r="H153" i="18"/>
  <c r="Q152" i="18"/>
  <c r="AB152" i="18" s="1"/>
  <c r="G154" i="18"/>
  <c r="P153" i="18"/>
  <c r="N141" i="17"/>
  <c r="T141" i="17" s="1"/>
  <c r="W141" i="17" s="1"/>
  <c r="AA141" i="17" s="1"/>
  <c r="AC141" i="17" s="1"/>
  <c r="O141" i="17"/>
  <c r="L140" i="16"/>
  <c r="M140" i="16" s="1"/>
  <c r="N140" i="16" s="1"/>
  <c r="T140" i="16" s="1"/>
  <c r="K142" i="17"/>
  <c r="L142" i="17" s="1"/>
  <c r="M142" i="17" s="1"/>
  <c r="O142" i="17" s="1"/>
  <c r="A142" i="17"/>
  <c r="U138" i="16"/>
  <c r="X138" i="16" s="1"/>
  <c r="Y138" i="16" s="1"/>
  <c r="S138" i="16"/>
  <c r="A141" i="16"/>
  <c r="K141" i="16"/>
  <c r="F143" i="17"/>
  <c r="P142" i="16"/>
  <c r="G143" i="16"/>
  <c r="J143" i="17"/>
  <c r="I144" i="17"/>
  <c r="T140" i="17"/>
  <c r="S140" i="17"/>
  <c r="F143" i="16"/>
  <c r="I143" i="16"/>
  <c r="J142" i="16"/>
  <c r="O139" i="16"/>
  <c r="W139" i="16"/>
  <c r="AA139" i="16" s="1"/>
  <c r="AC139" i="16" s="1"/>
  <c r="V139" i="16"/>
  <c r="G143" i="17"/>
  <c r="P142" i="17"/>
  <c r="H146" i="17"/>
  <c r="Q145" i="17"/>
  <c r="AB145" i="17" s="1"/>
  <c r="B149" i="17"/>
  <c r="Z148" i="17"/>
  <c r="E150" i="17"/>
  <c r="B149" i="16"/>
  <c r="Z148" i="16"/>
  <c r="H145" i="16"/>
  <c r="Q144" i="16"/>
  <c r="AB144" i="16" s="1"/>
  <c r="E151" i="16"/>
  <c r="F105" i="2"/>
  <c r="G104" i="2"/>
  <c r="H140" i="2"/>
  <c r="Z108" i="2"/>
  <c r="B109" i="2"/>
  <c r="S140" i="19" l="1"/>
  <c r="A143" i="19"/>
  <c r="K143" i="19"/>
  <c r="C146" i="19"/>
  <c r="Q145" i="19"/>
  <c r="AB145" i="19" s="1"/>
  <c r="P145" i="19"/>
  <c r="V140" i="19"/>
  <c r="W140" i="19"/>
  <c r="AA140" i="19" s="1"/>
  <c r="AC140" i="19" s="1"/>
  <c r="O141" i="19"/>
  <c r="L142" i="19"/>
  <c r="M142" i="19" s="1"/>
  <c r="O142" i="19" s="1"/>
  <c r="W141" i="19"/>
  <c r="AA141" i="19" s="1"/>
  <c r="AC141" i="19" s="1"/>
  <c r="V141" i="19"/>
  <c r="J144" i="19"/>
  <c r="I145" i="19"/>
  <c r="F155" i="19"/>
  <c r="G154" i="19"/>
  <c r="B158" i="19"/>
  <c r="Z157" i="19"/>
  <c r="H154" i="19"/>
  <c r="E158" i="19"/>
  <c r="R143" i="18"/>
  <c r="S142" i="18"/>
  <c r="U142" i="18"/>
  <c r="X142" i="18" s="1"/>
  <c r="Y142" i="18" s="1"/>
  <c r="W152" i="18"/>
  <c r="AA152" i="18" s="1"/>
  <c r="AC152" i="18" s="1"/>
  <c r="E158" i="18"/>
  <c r="H154" i="18"/>
  <c r="Q153" i="18"/>
  <c r="AB153" i="18" s="1"/>
  <c r="N153" i="18"/>
  <c r="T153" i="18" s="1"/>
  <c r="K155" i="18"/>
  <c r="A155" i="18"/>
  <c r="B159" i="18"/>
  <c r="Z158" i="18"/>
  <c r="J156" i="18"/>
  <c r="I157" i="18"/>
  <c r="G155" i="18"/>
  <c r="P154" i="18"/>
  <c r="F155" i="18"/>
  <c r="L154" i="18"/>
  <c r="M154" i="18" s="1"/>
  <c r="N154" i="18" s="1"/>
  <c r="V141" i="17"/>
  <c r="S141" i="17"/>
  <c r="U141" i="17"/>
  <c r="X141" i="17" s="1"/>
  <c r="Y141" i="17" s="1"/>
  <c r="N142" i="17"/>
  <c r="S142" i="17" s="1"/>
  <c r="O140" i="16"/>
  <c r="U140" i="16" s="1"/>
  <c r="X140" i="16" s="1"/>
  <c r="V140" i="16"/>
  <c r="W140" i="16"/>
  <c r="AA140" i="16" s="1"/>
  <c r="AC140" i="16" s="1"/>
  <c r="S139" i="16"/>
  <c r="U139" i="16"/>
  <c r="X139" i="16" s="1"/>
  <c r="Y139" i="16" s="1"/>
  <c r="F144" i="16"/>
  <c r="K143" i="17"/>
  <c r="L143" i="17" s="1"/>
  <c r="M143" i="17" s="1"/>
  <c r="O143" i="17" s="1"/>
  <c r="A143" i="17"/>
  <c r="F144" i="17"/>
  <c r="K142" i="16"/>
  <c r="A142" i="16"/>
  <c r="P143" i="16"/>
  <c r="G144" i="16"/>
  <c r="L141" i="16"/>
  <c r="M141" i="16" s="1"/>
  <c r="N141" i="16" s="1"/>
  <c r="T141" i="16" s="1"/>
  <c r="I144" i="16"/>
  <c r="J143" i="16"/>
  <c r="V140" i="17"/>
  <c r="W140" i="17"/>
  <c r="U142" i="17"/>
  <c r="X142" i="17" s="1"/>
  <c r="G144" i="17"/>
  <c r="P143" i="17"/>
  <c r="I145" i="17"/>
  <c r="J144" i="17"/>
  <c r="B150" i="17"/>
  <c r="Z149" i="17"/>
  <c r="E151" i="17"/>
  <c r="H147" i="17"/>
  <c r="Q146" i="17"/>
  <c r="AB146" i="17" s="1"/>
  <c r="E152" i="16"/>
  <c r="H146" i="16"/>
  <c r="Q145" i="16"/>
  <c r="AB145" i="16" s="1"/>
  <c r="B150" i="16"/>
  <c r="Z149" i="16"/>
  <c r="F106" i="2"/>
  <c r="G105" i="2"/>
  <c r="H141" i="2"/>
  <c r="B110" i="2"/>
  <c r="Z109" i="2"/>
  <c r="J145" i="19" l="1"/>
  <c r="I146" i="19"/>
  <c r="U142" i="19"/>
  <c r="X142" i="19" s="1"/>
  <c r="C147" i="19"/>
  <c r="Q146" i="19"/>
  <c r="AB146" i="19" s="1"/>
  <c r="P146" i="19"/>
  <c r="K144" i="19"/>
  <c r="A144" i="19"/>
  <c r="N142" i="19"/>
  <c r="T142" i="19" s="1"/>
  <c r="Y140" i="19"/>
  <c r="L143" i="19"/>
  <c r="M143" i="19" s="1"/>
  <c r="N143" i="19" s="1"/>
  <c r="T143" i="19" s="1"/>
  <c r="S141" i="19"/>
  <c r="U141" i="19"/>
  <c r="X141" i="19" s="1"/>
  <c r="Y141" i="19" s="1"/>
  <c r="E159" i="19"/>
  <c r="G155" i="19"/>
  <c r="H155" i="19"/>
  <c r="B159" i="19"/>
  <c r="Z158" i="19"/>
  <c r="F156" i="19"/>
  <c r="R144" i="18"/>
  <c r="S143" i="18"/>
  <c r="U143" i="18"/>
  <c r="X143" i="18" s="1"/>
  <c r="Y143" i="18" s="1"/>
  <c r="T154" i="18"/>
  <c r="V154" i="18" s="1"/>
  <c r="O154" i="18"/>
  <c r="Z159" i="18"/>
  <c r="B160" i="18"/>
  <c r="L155" i="18"/>
  <c r="M155" i="18" s="1"/>
  <c r="N155" i="18" s="1"/>
  <c r="F156" i="18"/>
  <c r="I158" i="18"/>
  <c r="J157" i="18"/>
  <c r="H155" i="18"/>
  <c r="Q154" i="18"/>
  <c r="AB154" i="18" s="1"/>
  <c r="K156" i="18"/>
  <c r="A156" i="18"/>
  <c r="G156" i="18"/>
  <c r="P155" i="18"/>
  <c r="W153" i="18"/>
  <c r="AA153" i="18" s="1"/>
  <c r="AC153" i="18" s="1"/>
  <c r="V153" i="18"/>
  <c r="E159" i="18"/>
  <c r="S140" i="16"/>
  <c r="T142" i="17"/>
  <c r="W142" i="17" s="1"/>
  <c r="AA142" i="17" s="1"/>
  <c r="AC142" i="17" s="1"/>
  <c r="Y140" i="16"/>
  <c r="O141" i="16"/>
  <c r="U141" i="16" s="1"/>
  <c r="X141" i="16" s="1"/>
  <c r="AA140" i="17"/>
  <c r="AC140" i="17" s="1"/>
  <c r="Y140" i="17"/>
  <c r="G145" i="16"/>
  <c r="P144" i="16"/>
  <c r="U143" i="17"/>
  <c r="X143" i="17" s="1"/>
  <c r="P144" i="17"/>
  <c r="G145" i="17"/>
  <c r="N143" i="17"/>
  <c r="T143" i="17" s="1"/>
  <c r="K144" i="17"/>
  <c r="A144" i="17"/>
  <c r="K143" i="16"/>
  <c r="A143" i="16"/>
  <c r="F145" i="17"/>
  <c r="J145" i="17"/>
  <c r="I146" i="17"/>
  <c r="I145" i="16"/>
  <c r="J144" i="16"/>
  <c r="W141" i="16"/>
  <c r="AA141" i="16" s="1"/>
  <c r="AC141" i="16" s="1"/>
  <c r="V141" i="16"/>
  <c r="L142" i="16"/>
  <c r="M142" i="16" s="1"/>
  <c r="N142" i="16" s="1"/>
  <c r="T142" i="16" s="1"/>
  <c r="F145" i="16"/>
  <c r="Z150" i="17"/>
  <c r="B151" i="17"/>
  <c r="H148" i="17"/>
  <c r="Q147" i="17"/>
  <c r="AB147" i="17" s="1"/>
  <c r="E152" i="17"/>
  <c r="B151" i="16"/>
  <c r="Z150" i="16"/>
  <c r="H147" i="16"/>
  <c r="Q146" i="16"/>
  <c r="AB146" i="16" s="1"/>
  <c r="E153" i="16"/>
  <c r="G106" i="2"/>
  <c r="F107" i="2"/>
  <c r="H142" i="2"/>
  <c r="B111" i="2"/>
  <c r="Z110" i="2"/>
  <c r="V142" i="17" l="1"/>
  <c r="V143" i="19"/>
  <c r="W143" i="19"/>
  <c r="AA143" i="19" s="1"/>
  <c r="AC143" i="19" s="1"/>
  <c r="L144" i="19"/>
  <c r="M144" i="19" s="1"/>
  <c r="O144" i="19" s="1"/>
  <c r="S142" i="19"/>
  <c r="O143" i="19"/>
  <c r="V142" i="19"/>
  <c r="W142" i="19"/>
  <c r="AA142" i="19" s="1"/>
  <c r="AC142" i="19" s="1"/>
  <c r="I147" i="19"/>
  <c r="J146" i="19"/>
  <c r="C148" i="19"/>
  <c r="P147" i="19"/>
  <c r="Q147" i="19"/>
  <c r="AB147" i="19" s="1"/>
  <c r="K145" i="19"/>
  <c r="A145" i="19"/>
  <c r="Z159" i="19"/>
  <c r="B160" i="19"/>
  <c r="G156" i="19"/>
  <c r="F157" i="19"/>
  <c r="H156" i="19"/>
  <c r="E160" i="19"/>
  <c r="R145" i="18"/>
  <c r="U144" i="18"/>
  <c r="X144" i="18" s="1"/>
  <c r="Y144" i="18" s="1"/>
  <c r="S144" i="18"/>
  <c r="W154" i="18"/>
  <c r="AA154" i="18" s="1"/>
  <c r="AC154" i="18" s="1"/>
  <c r="T155" i="18"/>
  <c r="V155" i="18" s="1"/>
  <c r="H156" i="18"/>
  <c r="Q155" i="18"/>
  <c r="AB155" i="18" s="1"/>
  <c r="O155" i="18"/>
  <c r="E160" i="18"/>
  <c r="G157" i="18"/>
  <c r="P156" i="18"/>
  <c r="A157" i="18"/>
  <c r="K157" i="18"/>
  <c r="I159" i="18"/>
  <c r="J158" i="18"/>
  <c r="L156" i="18"/>
  <c r="M156" i="18" s="1"/>
  <c r="N156" i="18" s="1"/>
  <c r="F157" i="18"/>
  <c r="B161" i="18"/>
  <c r="Z160" i="18"/>
  <c r="S141" i="16"/>
  <c r="Y141" i="16"/>
  <c r="O142" i="16"/>
  <c r="S142" i="16" s="1"/>
  <c r="K144" i="16"/>
  <c r="A144" i="16"/>
  <c r="K145" i="17"/>
  <c r="L145" i="17" s="1"/>
  <c r="M145" i="17" s="1"/>
  <c r="O145" i="17" s="1"/>
  <c r="A145" i="17"/>
  <c r="V142" i="16"/>
  <c r="W142" i="16"/>
  <c r="AA142" i="16" s="1"/>
  <c r="AC142" i="16" s="1"/>
  <c r="I146" i="16"/>
  <c r="J145" i="16"/>
  <c r="L144" i="17"/>
  <c r="M144" i="17" s="1"/>
  <c r="N144" i="17" s="1"/>
  <c r="T144" i="17" s="1"/>
  <c r="W143" i="17"/>
  <c r="AA143" i="17" s="1"/>
  <c r="AC143" i="17" s="1"/>
  <c r="V143" i="17"/>
  <c r="P145" i="16"/>
  <c r="G146" i="16"/>
  <c r="Y142" i="17"/>
  <c r="F146" i="17"/>
  <c r="L143" i="16"/>
  <c r="M143" i="16" s="1"/>
  <c r="O143" i="16" s="1"/>
  <c r="P145" i="17"/>
  <c r="G146" i="17"/>
  <c r="S143" i="17"/>
  <c r="F146" i="16"/>
  <c r="I147" i="17"/>
  <c r="J146" i="17"/>
  <c r="H149" i="17"/>
  <c r="Q148" i="17"/>
  <c r="AB148" i="17" s="1"/>
  <c r="E153" i="17"/>
  <c r="Z151" i="17"/>
  <c r="B152" i="17"/>
  <c r="E154" i="16"/>
  <c r="H148" i="16"/>
  <c r="Q147" i="16"/>
  <c r="AB147" i="16" s="1"/>
  <c r="Z151" i="16"/>
  <c r="B152" i="16"/>
  <c r="F108" i="2"/>
  <c r="G107" i="2"/>
  <c r="H143" i="2"/>
  <c r="Z111" i="2"/>
  <c r="B112" i="2"/>
  <c r="C149" i="19" l="1"/>
  <c r="P148" i="19"/>
  <c r="Q148" i="19"/>
  <c r="AB148" i="19" s="1"/>
  <c r="N144" i="19"/>
  <c r="T144" i="19" s="1"/>
  <c r="L145" i="19"/>
  <c r="M145" i="19" s="1"/>
  <c r="N145" i="19" s="1"/>
  <c r="T145" i="19" s="1"/>
  <c r="K146" i="19"/>
  <c r="A146" i="19"/>
  <c r="S143" i="19"/>
  <c r="U143" i="19"/>
  <c r="X143" i="19" s="1"/>
  <c r="Y143" i="19" s="1"/>
  <c r="U144" i="19"/>
  <c r="X144" i="19" s="1"/>
  <c r="I148" i="19"/>
  <c r="J147" i="19"/>
  <c r="Y142" i="19"/>
  <c r="E161" i="19"/>
  <c r="G157" i="19"/>
  <c r="F158" i="19"/>
  <c r="H157" i="19"/>
  <c r="B161" i="19"/>
  <c r="Z160" i="19"/>
  <c r="T156" i="18"/>
  <c r="W156" i="18" s="1"/>
  <c r="AA156" i="18" s="1"/>
  <c r="AC156" i="18" s="1"/>
  <c r="R146" i="18"/>
  <c r="S145" i="18"/>
  <c r="U145" i="18"/>
  <c r="X145" i="18" s="1"/>
  <c r="Y145" i="18" s="1"/>
  <c r="W155" i="18"/>
  <c r="AA155" i="18" s="1"/>
  <c r="AC155" i="18" s="1"/>
  <c r="O156" i="18"/>
  <c r="I160" i="18"/>
  <c r="J159" i="18"/>
  <c r="L157" i="18"/>
  <c r="M157" i="18" s="1"/>
  <c r="O157" i="18" s="1"/>
  <c r="F158" i="18"/>
  <c r="E161" i="18"/>
  <c r="H157" i="18"/>
  <c r="Q156" i="18"/>
  <c r="AB156" i="18" s="1"/>
  <c r="B162" i="18"/>
  <c r="Z161" i="18"/>
  <c r="K158" i="18"/>
  <c r="A158" i="18"/>
  <c r="G158" i="18"/>
  <c r="P157" i="18"/>
  <c r="N145" i="17"/>
  <c r="S145" i="17" s="1"/>
  <c r="U142" i="16"/>
  <c r="X142" i="16" s="1"/>
  <c r="Y142" i="16" s="1"/>
  <c r="Y143" i="17"/>
  <c r="U143" i="16"/>
  <c r="X143" i="16" s="1"/>
  <c r="U145" i="17"/>
  <c r="X145" i="17" s="1"/>
  <c r="G147" i="16"/>
  <c r="P146" i="16"/>
  <c r="W144" i="17"/>
  <c r="AA144" i="17" s="1"/>
  <c r="AC144" i="17" s="1"/>
  <c r="V144" i="17"/>
  <c r="F147" i="16"/>
  <c r="N143" i="16"/>
  <c r="T143" i="16" s="1"/>
  <c r="A145" i="16"/>
  <c r="K145" i="16"/>
  <c r="O144" i="17"/>
  <c r="L144" i="16"/>
  <c r="M144" i="16" s="1"/>
  <c r="O144" i="16" s="1"/>
  <c r="K146" i="17"/>
  <c r="L146" i="17" s="1"/>
  <c r="M146" i="17" s="1"/>
  <c r="O146" i="17" s="1"/>
  <c r="A146" i="17"/>
  <c r="F147" i="17"/>
  <c r="J146" i="16"/>
  <c r="I147" i="16"/>
  <c r="I148" i="17"/>
  <c r="J147" i="17"/>
  <c r="P146" i="17"/>
  <c r="G147" i="17"/>
  <c r="H150" i="17"/>
  <c r="Q149" i="17"/>
  <c r="AB149" i="17" s="1"/>
  <c r="B153" i="17"/>
  <c r="Z152" i="17"/>
  <c r="E154" i="17"/>
  <c r="Z152" i="16"/>
  <c r="B153" i="16"/>
  <c r="H149" i="16"/>
  <c r="Q148" i="16"/>
  <c r="AB148" i="16" s="1"/>
  <c r="E155" i="16"/>
  <c r="F109" i="2"/>
  <c r="G108" i="2"/>
  <c r="H144" i="2"/>
  <c r="Z112" i="2"/>
  <c r="B113" i="2"/>
  <c r="O145" i="19" l="1"/>
  <c r="U145" i="19" s="1"/>
  <c r="X145" i="19" s="1"/>
  <c r="L146" i="19"/>
  <c r="M146" i="19" s="1"/>
  <c r="N146" i="19" s="1"/>
  <c r="T146" i="19" s="1"/>
  <c r="W144" i="19"/>
  <c r="AA144" i="19" s="1"/>
  <c r="AC144" i="19" s="1"/>
  <c r="V144" i="19"/>
  <c r="K147" i="19"/>
  <c r="A147" i="19"/>
  <c r="W145" i="19"/>
  <c r="AA145" i="19" s="1"/>
  <c r="AC145" i="19" s="1"/>
  <c r="V145" i="19"/>
  <c r="J148" i="19"/>
  <c r="I149" i="19"/>
  <c r="S144" i="19"/>
  <c r="C150" i="19"/>
  <c r="P149" i="19"/>
  <c r="Q149" i="19"/>
  <c r="AB149" i="19" s="1"/>
  <c r="E162" i="19"/>
  <c r="G158" i="19"/>
  <c r="B162" i="19"/>
  <c r="Z161" i="19"/>
  <c r="H158" i="19"/>
  <c r="F159" i="19"/>
  <c r="V156" i="18"/>
  <c r="R147" i="18"/>
  <c r="S146" i="18"/>
  <c r="U146" i="18"/>
  <c r="X146" i="18" s="1"/>
  <c r="Y146" i="18" s="1"/>
  <c r="G159" i="18"/>
  <c r="P158" i="18"/>
  <c r="N157" i="18"/>
  <c r="T157" i="18" s="1"/>
  <c r="H158" i="18"/>
  <c r="Q157" i="18"/>
  <c r="AB157" i="18" s="1"/>
  <c r="A159" i="18"/>
  <c r="K159" i="18"/>
  <c r="B163" i="18"/>
  <c r="Z162" i="18"/>
  <c r="E162" i="18"/>
  <c r="F159" i="18"/>
  <c r="L158" i="18"/>
  <c r="M158" i="18" s="1"/>
  <c r="O158" i="18" s="1"/>
  <c r="J160" i="18"/>
  <c r="I161" i="18"/>
  <c r="T145" i="17"/>
  <c r="W145" i="17" s="1"/>
  <c r="G148" i="17"/>
  <c r="P147" i="17"/>
  <c r="F148" i="17"/>
  <c r="U144" i="16"/>
  <c r="X144" i="16" s="1"/>
  <c r="I148" i="16"/>
  <c r="J147" i="16"/>
  <c r="S144" i="17"/>
  <c r="U144" i="17"/>
  <c r="X144" i="17" s="1"/>
  <c r="Y144" i="17" s="1"/>
  <c r="V143" i="16"/>
  <c r="W143" i="16"/>
  <c r="AA143" i="16" s="1"/>
  <c r="AC143" i="16" s="1"/>
  <c r="K146" i="16"/>
  <c r="A146" i="16"/>
  <c r="U146" i="17"/>
  <c r="X146" i="17" s="1"/>
  <c r="L145" i="16"/>
  <c r="M145" i="16" s="1"/>
  <c r="O145" i="16" s="1"/>
  <c r="A147" i="17"/>
  <c r="K147" i="17"/>
  <c r="L147" i="17" s="1"/>
  <c r="M147" i="17" s="1"/>
  <c r="O147" i="17" s="1"/>
  <c r="J148" i="17"/>
  <c r="I149" i="17"/>
  <c r="N146" i="17"/>
  <c r="T146" i="17" s="1"/>
  <c r="N144" i="16"/>
  <c r="T144" i="16" s="1"/>
  <c r="F148" i="16"/>
  <c r="G148" i="16"/>
  <c r="P147" i="16"/>
  <c r="S143" i="16"/>
  <c r="E155" i="17"/>
  <c r="B154" i="17"/>
  <c r="Z153" i="17"/>
  <c r="H151" i="17"/>
  <c r="Q150" i="17"/>
  <c r="AB150" i="17" s="1"/>
  <c r="Z153" i="16"/>
  <c r="B154" i="16"/>
  <c r="H150" i="16"/>
  <c r="Q149" i="16"/>
  <c r="AB149" i="16" s="1"/>
  <c r="E156" i="16"/>
  <c r="G109" i="2"/>
  <c r="F110" i="2"/>
  <c r="H145" i="2"/>
  <c r="Z113" i="2"/>
  <c r="B114" i="2"/>
  <c r="S145" i="19" l="1"/>
  <c r="O146" i="19"/>
  <c r="S146" i="19" s="1"/>
  <c r="C151" i="19"/>
  <c r="P150" i="19"/>
  <c r="Q150" i="19"/>
  <c r="AB150" i="19" s="1"/>
  <c r="I150" i="19"/>
  <c r="J149" i="19"/>
  <c r="K148" i="19"/>
  <c r="A148" i="19"/>
  <c r="L147" i="19"/>
  <c r="M147" i="19" s="1"/>
  <c r="N147" i="19" s="1"/>
  <c r="T147" i="19" s="1"/>
  <c r="W146" i="19"/>
  <c r="AA146" i="19" s="1"/>
  <c r="AC146" i="19" s="1"/>
  <c r="V146" i="19"/>
  <c r="Y145" i="19"/>
  <c r="Y144" i="19"/>
  <c r="B163" i="19"/>
  <c r="Z162" i="19"/>
  <c r="F160" i="19"/>
  <c r="E163" i="19"/>
  <c r="H159" i="19"/>
  <c r="G159" i="19"/>
  <c r="R148" i="18"/>
  <c r="U147" i="18"/>
  <c r="X147" i="18" s="1"/>
  <c r="Y147" i="18" s="1"/>
  <c r="S147" i="18"/>
  <c r="W157" i="18"/>
  <c r="AA157" i="18" s="1"/>
  <c r="AC157" i="18" s="1"/>
  <c r="V157" i="18"/>
  <c r="N158" i="18"/>
  <c r="T158" i="18" s="1"/>
  <c r="E163" i="18"/>
  <c r="G160" i="18"/>
  <c r="P159" i="18"/>
  <c r="I162" i="18"/>
  <c r="J161" i="18"/>
  <c r="K160" i="18"/>
  <c r="A160" i="18"/>
  <c r="L159" i="18"/>
  <c r="M159" i="18" s="1"/>
  <c r="O159" i="18" s="1"/>
  <c r="F160" i="18"/>
  <c r="Z163" i="18"/>
  <c r="B164" i="18"/>
  <c r="H159" i="18"/>
  <c r="Q158" i="18"/>
  <c r="AB158" i="18" s="1"/>
  <c r="V145" i="17"/>
  <c r="AA145" i="17"/>
  <c r="AC145" i="17" s="1"/>
  <c r="Y145" i="17"/>
  <c r="Y143" i="16"/>
  <c r="W144" i="16"/>
  <c r="AA144" i="16" s="1"/>
  <c r="AC144" i="16" s="1"/>
  <c r="V144" i="16"/>
  <c r="U147" i="17"/>
  <c r="X147" i="17" s="1"/>
  <c r="U145" i="16"/>
  <c r="X145" i="16" s="1"/>
  <c r="L146" i="16"/>
  <c r="M146" i="16" s="1"/>
  <c r="O146" i="16" s="1"/>
  <c r="N147" i="17"/>
  <c r="T147" i="17" s="1"/>
  <c r="G149" i="16"/>
  <c r="P148" i="16"/>
  <c r="V146" i="17"/>
  <c r="W146" i="17"/>
  <c r="AA146" i="17" s="1"/>
  <c r="AC146" i="17" s="1"/>
  <c r="S146" i="17"/>
  <c r="F149" i="17"/>
  <c r="I150" i="17"/>
  <c r="J149" i="17"/>
  <c r="K147" i="16"/>
  <c r="A147" i="16"/>
  <c r="Y144" i="16"/>
  <c r="F149" i="16"/>
  <c r="K148" i="17"/>
  <c r="L148" i="17" s="1"/>
  <c r="M148" i="17" s="1"/>
  <c r="N148" i="17" s="1"/>
  <c r="A148" i="17"/>
  <c r="N145" i="16"/>
  <c r="T145" i="16" s="1"/>
  <c r="I149" i="16"/>
  <c r="J148" i="16"/>
  <c r="S144" i="16"/>
  <c r="G149" i="17"/>
  <c r="P148" i="17"/>
  <c r="E156" i="17"/>
  <c r="H152" i="17"/>
  <c r="Q151" i="17"/>
  <c r="AB151" i="17" s="1"/>
  <c r="Z154" i="17"/>
  <c r="B155" i="17"/>
  <c r="B155" i="16"/>
  <c r="Z154" i="16"/>
  <c r="E157" i="16"/>
  <c r="H151" i="16"/>
  <c r="Q150" i="16"/>
  <c r="AB150" i="16" s="1"/>
  <c r="F111" i="2"/>
  <c r="G110" i="2"/>
  <c r="H146" i="2"/>
  <c r="Z114" i="2"/>
  <c r="B115" i="2"/>
  <c r="O147" i="19" l="1"/>
  <c r="S147" i="19" s="1"/>
  <c r="U146" i="19"/>
  <c r="X146" i="19" s="1"/>
  <c r="Y146" i="19" s="1"/>
  <c r="L148" i="19"/>
  <c r="M148" i="19" s="1"/>
  <c r="O148" i="19" s="1"/>
  <c r="I151" i="19"/>
  <c r="J150" i="19"/>
  <c r="V147" i="19"/>
  <c r="W147" i="19"/>
  <c r="AA147" i="19" s="1"/>
  <c r="AC147" i="19" s="1"/>
  <c r="A149" i="19"/>
  <c r="K149" i="19"/>
  <c r="C152" i="19"/>
  <c r="P151" i="19"/>
  <c r="Q151" i="19"/>
  <c r="AB151" i="19" s="1"/>
  <c r="G160" i="19"/>
  <c r="F161" i="19"/>
  <c r="Z163" i="19"/>
  <c r="B164" i="19"/>
  <c r="H160" i="19"/>
  <c r="E164" i="19"/>
  <c r="R149" i="18"/>
  <c r="U148" i="18"/>
  <c r="X148" i="18" s="1"/>
  <c r="Y148" i="18" s="1"/>
  <c r="S148" i="18"/>
  <c r="B165" i="18"/>
  <c r="Z164" i="18"/>
  <c r="N159" i="18"/>
  <c r="T159" i="18" s="1"/>
  <c r="A161" i="18"/>
  <c r="K161" i="18"/>
  <c r="I163" i="18"/>
  <c r="J162" i="18"/>
  <c r="H160" i="18"/>
  <c r="Q159" i="18"/>
  <c r="AB159" i="18" s="1"/>
  <c r="L160" i="18"/>
  <c r="M160" i="18" s="1"/>
  <c r="N160" i="18" s="1"/>
  <c r="F161" i="18"/>
  <c r="E164" i="18"/>
  <c r="G161" i="18"/>
  <c r="P160" i="18"/>
  <c r="W158" i="18"/>
  <c r="AA158" i="18" s="1"/>
  <c r="AC158" i="18" s="1"/>
  <c r="V158" i="18"/>
  <c r="Y146" i="17"/>
  <c r="T148" i="17"/>
  <c r="V148" i="17" s="1"/>
  <c r="G150" i="17"/>
  <c r="P149" i="17"/>
  <c r="W145" i="16"/>
  <c r="AA145" i="16" s="1"/>
  <c r="AC145" i="16" s="1"/>
  <c r="V145" i="16"/>
  <c r="F150" i="16"/>
  <c r="O148" i="17"/>
  <c r="N146" i="16"/>
  <c r="T146" i="16" s="1"/>
  <c r="S147" i="17"/>
  <c r="K149" i="17"/>
  <c r="L149" i="17" s="1"/>
  <c r="M149" i="17" s="1"/>
  <c r="N149" i="17" s="1"/>
  <c r="A149" i="17"/>
  <c r="F150" i="17"/>
  <c r="U146" i="16"/>
  <c r="X146" i="16" s="1"/>
  <c r="A148" i="16"/>
  <c r="K148" i="16"/>
  <c r="I151" i="17"/>
  <c r="J150" i="17"/>
  <c r="G150" i="16"/>
  <c r="P149" i="16"/>
  <c r="S145" i="16"/>
  <c r="I150" i="16"/>
  <c r="J149" i="16"/>
  <c r="L147" i="16"/>
  <c r="M147" i="16" s="1"/>
  <c r="N147" i="16" s="1"/>
  <c r="T147" i="16" s="1"/>
  <c r="V147" i="17"/>
  <c r="W147" i="17"/>
  <c r="AA147" i="17" s="1"/>
  <c r="AC147" i="17" s="1"/>
  <c r="H153" i="17"/>
  <c r="Q152" i="17"/>
  <c r="AB152" i="17" s="1"/>
  <c r="B156" i="17"/>
  <c r="Z155" i="17"/>
  <c r="E157" i="17"/>
  <c r="E158" i="16"/>
  <c r="B156" i="16"/>
  <c r="Z155" i="16"/>
  <c r="H152" i="16"/>
  <c r="Q151" i="16"/>
  <c r="AB151" i="16" s="1"/>
  <c r="F112" i="2"/>
  <c r="G111" i="2"/>
  <c r="H147" i="2"/>
  <c r="B116" i="2"/>
  <c r="Z115" i="2"/>
  <c r="U147" i="19" l="1"/>
  <c r="X147" i="19" s="1"/>
  <c r="N148" i="19"/>
  <c r="T148" i="19" s="1"/>
  <c r="W148" i="19" s="1"/>
  <c r="AA148" i="19" s="1"/>
  <c r="AC148" i="19" s="1"/>
  <c r="K150" i="19"/>
  <c r="A150" i="19"/>
  <c r="C153" i="19"/>
  <c r="P152" i="19"/>
  <c r="Q152" i="19"/>
  <c r="AB152" i="19" s="1"/>
  <c r="I152" i="19"/>
  <c r="J151" i="19"/>
  <c r="L149" i="19"/>
  <c r="M149" i="19" s="1"/>
  <c r="O149" i="19" s="1"/>
  <c r="Y147" i="19"/>
  <c r="U148" i="19"/>
  <c r="X148" i="19" s="1"/>
  <c r="E165" i="19"/>
  <c r="B165" i="19"/>
  <c r="Z164" i="19"/>
  <c r="H161" i="19"/>
  <c r="G161" i="19"/>
  <c r="F162" i="19"/>
  <c r="R150" i="18"/>
  <c r="S149" i="18"/>
  <c r="U149" i="18"/>
  <c r="X149" i="18" s="1"/>
  <c r="Y149" i="18" s="1"/>
  <c r="T160" i="18"/>
  <c r="W160" i="18" s="1"/>
  <c r="AA160" i="18" s="1"/>
  <c r="AC160" i="18" s="1"/>
  <c r="O160" i="18"/>
  <c r="H161" i="18"/>
  <c r="Q160" i="18"/>
  <c r="AB160" i="18" s="1"/>
  <c r="L161" i="18"/>
  <c r="M161" i="18" s="1"/>
  <c r="O161" i="18" s="1"/>
  <c r="F162" i="18"/>
  <c r="E165" i="18"/>
  <c r="A162" i="18"/>
  <c r="K162" i="18"/>
  <c r="V159" i="18"/>
  <c r="W159" i="18"/>
  <c r="AA159" i="18" s="1"/>
  <c r="AC159" i="18" s="1"/>
  <c r="B166" i="18"/>
  <c r="Z165" i="18"/>
  <c r="G162" i="18"/>
  <c r="P161" i="18"/>
  <c r="I164" i="18"/>
  <c r="J163" i="18"/>
  <c r="W148" i="17"/>
  <c r="AA148" i="17" s="1"/>
  <c r="AC148" i="17" s="1"/>
  <c r="T149" i="17"/>
  <c r="V149" i="17" s="1"/>
  <c r="S146" i="16"/>
  <c r="Y145" i="16"/>
  <c r="W147" i="16"/>
  <c r="AA147" i="16" s="1"/>
  <c r="AC147" i="16" s="1"/>
  <c r="V147" i="16"/>
  <c r="L148" i="16"/>
  <c r="M148" i="16" s="1"/>
  <c r="N148" i="16" s="1"/>
  <c r="T148" i="16" s="1"/>
  <c r="A149" i="16"/>
  <c r="K149" i="16"/>
  <c r="P150" i="16"/>
  <c r="G151" i="16"/>
  <c r="O149" i="17"/>
  <c r="F151" i="16"/>
  <c r="P150" i="17"/>
  <c r="G151" i="17"/>
  <c r="J150" i="16"/>
  <c r="I151" i="16"/>
  <c r="A150" i="17"/>
  <c r="K150" i="17"/>
  <c r="L150" i="17" s="1"/>
  <c r="M150" i="17" s="1"/>
  <c r="N150" i="17" s="1"/>
  <c r="Y147" i="17"/>
  <c r="F151" i="17"/>
  <c r="V146" i="16"/>
  <c r="W146" i="16"/>
  <c r="AA146" i="16" s="1"/>
  <c r="AC146" i="16" s="1"/>
  <c r="O147" i="16"/>
  <c r="I152" i="17"/>
  <c r="J151" i="17"/>
  <c r="U148" i="17"/>
  <c r="X148" i="17" s="1"/>
  <c r="S148" i="17"/>
  <c r="B157" i="17"/>
  <c r="Z156" i="17"/>
  <c r="H154" i="17"/>
  <c r="Q153" i="17"/>
  <c r="AB153" i="17" s="1"/>
  <c r="E158" i="17"/>
  <c r="Z156" i="16"/>
  <c r="B157" i="16"/>
  <c r="E159" i="16"/>
  <c r="H153" i="16"/>
  <c r="Q152" i="16"/>
  <c r="AB152" i="16" s="1"/>
  <c r="G112" i="2"/>
  <c r="F113" i="2"/>
  <c r="H148" i="2"/>
  <c r="Z116" i="2"/>
  <c r="B117" i="2"/>
  <c r="S148" i="19" l="1"/>
  <c r="V148" i="19"/>
  <c r="N149" i="19"/>
  <c r="T149" i="19" s="1"/>
  <c r="W149" i="19" s="1"/>
  <c r="AA149" i="19" s="1"/>
  <c r="AC149" i="19" s="1"/>
  <c r="A151" i="19"/>
  <c r="K151" i="19"/>
  <c r="C154" i="19"/>
  <c r="P153" i="19"/>
  <c r="Q153" i="19"/>
  <c r="AB153" i="19" s="1"/>
  <c r="I153" i="19"/>
  <c r="J152" i="19"/>
  <c r="Y148" i="19"/>
  <c r="L150" i="19"/>
  <c r="M150" i="19" s="1"/>
  <c r="O150" i="19" s="1"/>
  <c r="U149" i="19"/>
  <c r="X149" i="19" s="1"/>
  <c r="G162" i="19"/>
  <c r="B166" i="19"/>
  <c r="Z165" i="19"/>
  <c r="E166" i="19"/>
  <c r="F163" i="19"/>
  <c r="H162" i="19"/>
  <c r="R151" i="18"/>
  <c r="U150" i="18"/>
  <c r="X150" i="18" s="1"/>
  <c r="Y150" i="18" s="1"/>
  <c r="S150" i="18"/>
  <c r="V160" i="18"/>
  <c r="G163" i="18"/>
  <c r="P162" i="18"/>
  <c r="E166" i="18"/>
  <c r="F163" i="18"/>
  <c r="L162" i="18"/>
  <c r="M162" i="18" s="1"/>
  <c r="O162" i="18" s="1"/>
  <c r="H162" i="18"/>
  <c r="Q161" i="18"/>
  <c r="AB161" i="18" s="1"/>
  <c r="K163" i="18"/>
  <c r="A163" i="18"/>
  <c r="J164" i="18"/>
  <c r="I165" i="18"/>
  <c r="B167" i="18"/>
  <c r="Z166" i="18"/>
  <c r="N161" i="18"/>
  <c r="T161" i="18" s="1"/>
  <c r="W149" i="17"/>
  <c r="AA149" i="17" s="1"/>
  <c r="AC149" i="17" s="1"/>
  <c r="Y148" i="17"/>
  <c r="Y146" i="16"/>
  <c r="T150" i="17"/>
  <c r="W150" i="17" s="1"/>
  <c r="AA150" i="17" s="1"/>
  <c r="AC150" i="17" s="1"/>
  <c r="K150" i="16"/>
  <c r="A150" i="16"/>
  <c r="F152" i="16"/>
  <c r="L149" i="16"/>
  <c r="M149" i="16" s="1"/>
  <c r="N149" i="16" s="1"/>
  <c r="T149" i="16" s="1"/>
  <c r="O148" i="16"/>
  <c r="A151" i="17"/>
  <c r="K151" i="17"/>
  <c r="L151" i="17" s="1"/>
  <c r="M151" i="17" s="1"/>
  <c r="G152" i="17"/>
  <c r="P151" i="17"/>
  <c r="S149" i="17"/>
  <c r="U149" i="17"/>
  <c r="X149" i="17" s="1"/>
  <c r="V148" i="16"/>
  <c r="W148" i="16"/>
  <c r="AA148" i="16" s="1"/>
  <c r="AC148" i="16" s="1"/>
  <c r="J152" i="17"/>
  <c r="I153" i="17"/>
  <c r="O150" i="17"/>
  <c r="G152" i="16"/>
  <c r="P151" i="16"/>
  <c r="S147" i="16"/>
  <c r="U147" i="16"/>
  <c r="X147" i="16" s="1"/>
  <c r="Y147" i="16" s="1"/>
  <c r="F152" i="17"/>
  <c r="J151" i="16"/>
  <c r="I152" i="16"/>
  <c r="E159" i="17"/>
  <c r="H155" i="17"/>
  <c r="Q154" i="17"/>
  <c r="AB154" i="17" s="1"/>
  <c r="B158" i="17"/>
  <c r="Z157" i="17"/>
  <c r="B158" i="16"/>
  <c r="Z157" i="16"/>
  <c r="E160" i="16"/>
  <c r="H154" i="16"/>
  <c r="Q153" i="16"/>
  <c r="AB153" i="16" s="1"/>
  <c r="F114" i="2"/>
  <c r="G113" i="2"/>
  <c r="H149" i="2"/>
  <c r="Z117" i="2"/>
  <c r="B118" i="2"/>
  <c r="S149" i="19" l="1"/>
  <c r="V149" i="19"/>
  <c r="Y149" i="19"/>
  <c r="N150" i="19"/>
  <c r="T150" i="19" s="1"/>
  <c r="W150" i="19" s="1"/>
  <c r="AA150" i="19" s="1"/>
  <c r="AC150" i="19" s="1"/>
  <c r="U150" i="19"/>
  <c r="X150" i="19" s="1"/>
  <c r="K152" i="19"/>
  <c r="A152" i="19"/>
  <c r="C155" i="19"/>
  <c r="P154" i="19"/>
  <c r="Q154" i="19"/>
  <c r="AB154" i="19" s="1"/>
  <c r="I154" i="19"/>
  <c r="J153" i="19"/>
  <c r="L151" i="19"/>
  <c r="M151" i="19" s="1"/>
  <c r="N151" i="19" s="1"/>
  <c r="T151" i="19" s="1"/>
  <c r="F164" i="19"/>
  <c r="G163" i="19"/>
  <c r="E167" i="19"/>
  <c r="H163" i="19"/>
  <c r="B167" i="19"/>
  <c r="Z166" i="19"/>
  <c r="R152" i="18"/>
  <c r="S151" i="18"/>
  <c r="U151" i="18"/>
  <c r="X151" i="18" s="1"/>
  <c r="Y151" i="18" s="1"/>
  <c r="Z167" i="18"/>
  <c r="B168" i="18"/>
  <c r="H163" i="18"/>
  <c r="Q162" i="18"/>
  <c r="AB162" i="18" s="1"/>
  <c r="L163" i="18"/>
  <c r="M163" i="18" s="1"/>
  <c r="O163" i="18" s="1"/>
  <c r="F164" i="18"/>
  <c r="I166" i="18"/>
  <c r="J165" i="18"/>
  <c r="G164" i="18"/>
  <c r="P163" i="18"/>
  <c r="W161" i="18"/>
  <c r="AA161" i="18" s="1"/>
  <c r="AC161" i="18" s="1"/>
  <c r="V161" i="18"/>
  <c r="K164" i="18"/>
  <c r="A164" i="18"/>
  <c r="N162" i="18"/>
  <c r="T162" i="18" s="1"/>
  <c r="E167" i="18"/>
  <c r="Y149" i="17"/>
  <c r="V150" i="17"/>
  <c r="N151" i="17"/>
  <c r="T151" i="17" s="1"/>
  <c r="V151" i="17" s="1"/>
  <c r="O151" i="17"/>
  <c r="U151" i="17" s="1"/>
  <c r="X151" i="17" s="1"/>
  <c r="A151" i="16"/>
  <c r="K151" i="16"/>
  <c r="U150" i="17"/>
  <c r="X150" i="17" s="1"/>
  <c r="Y150" i="17" s="1"/>
  <c r="S150" i="17"/>
  <c r="G153" i="17"/>
  <c r="P152" i="17"/>
  <c r="J153" i="17"/>
  <c r="I154" i="17"/>
  <c r="U148" i="16"/>
  <c r="X148" i="16" s="1"/>
  <c r="Y148" i="16" s="1"/>
  <c r="S148" i="16"/>
  <c r="F153" i="16"/>
  <c r="K152" i="17"/>
  <c r="L152" i="17" s="1"/>
  <c r="M152" i="17" s="1"/>
  <c r="O152" i="17" s="1"/>
  <c r="A152" i="17"/>
  <c r="O149" i="16"/>
  <c r="J152" i="16"/>
  <c r="I153" i="16"/>
  <c r="F153" i="17"/>
  <c r="G153" i="16"/>
  <c r="P152" i="16"/>
  <c r="V149" i="16"/>
  <c r="W149" i="16"/>
  <c r="AA149" i="16" s="1"/>
  <c r="AC149" i="16" s="1"/>
  <c r="L150" i="16"/>
  <c r="M150" i="16" s="1"/>
  <c r="O150" i="16" s="1"/>
  <c r="B159" i="17"/>
  <c r="Z158" i="17"/>
  <c r="E160" i="17"/>
  <c r="H156" i="17"/>
  <c r="Q155" i="17"/>
  <c r="AB155" i="17" s="1"/>
  <c r="H155" i="16"/>
  <c r="Q154" i="16"/>
  <c r="AB154" i="16" s="1"/>
  <c r="E161" i="16"/>
  <c r="B159" i="16"/>
  <c r="Z158" i="16"/>
  <c r="F115" i="2"/>
  <c r="G114" i="2"/>
  <c r="H150" i="2"/>
  <c r="B119" i="2"/>
  <c r="Z118" i="2"/>
  <c r="S150" i="19" l="1"/>
  <c r="V150" i="19"/>
  <c r="Y150" i="19"/>
  <c r="K153" i="19"/>
  <c r="A153" i="19"/>
  <c r="C156" i="19"/>
  <c r="P155" i="19"/>
  <c r="Q155" i="19"/>
  <c r="AB155" i="19" s="1"/>
  <c r="J154" i="19"/>
  <c r="I155" i="19"/>
  <c r="O151" i="19"/>
  <c r="L152" i="19"/>
  <c r="M152" i="19" s="1"/>
  <c r="O152" i="19" s="1"/>
  <c r="V151" i="19"/>
  <c r="W151" i="19"/>
  <c r="AA151" i="19" s="1"/>
  <c r="AC151" i="19" s="1"/>
  <c r="G164" i="19"/>
  <c r="F165" i="19"/>
  <c r="E168" i="19"/>
  <c r="Z167" i="19"/>
  <c r="B168" i="19"/>
  <c r="H164" i="19"/>
  <c r="R153" i="18"/>
  <c r="S152" i="18"/>
  <c r="U152" i="18"/>
  <c r="X152" i="18" s="1"/>
  <c r="Y152" i="18" s="1"/>
  <c r="A165" i="18"/>
  <c r="K165" i="18"/>
  <c r="I167" i="18"/>
  <c r="J166" i="18"/>
  <c r="N163" i="18"/>
  <c r="T163" i="18" s="1"/>
  <c r="B169" i="18"/>
  <c r="Z168" i="18"/>
  <c r="E168" i="18"/>
  <c r="G165" i="18"/>
  <c r="P164" i="18"/>
  <c r="W162" i="18"/>
  <c r="AA162" i="18" s="1"/>
  <c r="AC162" i="18" s="1"/>
  <c r="V162" i="18"/>
  <c r="L164" i="18"/>
  <c r="M164" i="18" s="1"/>
  <c r="N164" i="18" s="1"/>
  <c r="F165" i="18"/>
  <c r="H164" i="18"/>
  <c r="Q163" i="18"/>
  <c r="AB163" i="18" s="1"/>
  <c r="N152" i="17"/>
  <c r="S152" i="17" s="1"/>
  <c r="S151" i="17"/>
  <c r="W151" i="17"/>
  <c r="AA151" i="17" s="1"/>
  <c r="AC151" i="17" s="1"/>
  <c r="N150" i="16"/>
  <c r="T150" i="16" s="1"/>
  <c r="V150" i="16" s="1"/>
  <c r="U152" i="17"/>
  <c r="X152" i="17" s="1"/>
  <c r="K152" i="16"/>
  <c r="A152" i="16"/>
  <c r="S149" i="16"/>
  <c r="U149" i="16"/>
  <c r="X149" i="16" s="1"/>
  <c r="Y149" i="16" s="1"/>
  <c r="F154" i="17"/>
  <c r="J154" i="17"/>
  <c r="I155" i="17"/>
  <c r="L151" i="16"/>
  <c r="M151" i="16" s="1"/>
  <c r="O151" i="16" s="1"/>
  <c r="U150" i="16"/>
  <c r="X150" i="16" s="1"/>
  <c r="P153" i="16"/>
  <c r="G154" i="16"/>
  <c r="I154" i="16"/>
  <c r="J153" i="16"/>
  <c r="F154" i="16"/>
  <c r="A153" i="17"/>
  <c r="K153" i="17"/>
  <c r="L153" i="17" s="1"/>
  <c r="M153" i="17" s="1"/>
  <c r="N153" i="17" s="1"/>
  <c r="G154" i="17"/>
  <c r="P153" i="17"/>
  <c r="H157" i="17"/>
  <c r="Q156" i="17"/>
  <c r="AB156" i="17" s="1"/>
  <c r="E161" i="17"/>
  <c r="Z159" i="17"/>
  <c r="B160" i="17"/>
  <c r="B160" i="16"/>
  <c r="Z159" i="16"/>
  <c r="E162" i="16"/>
  <c r="H156" i="16"/>
  <c r="Q155" i="16"/>
  <c r="AB155" i="16" s="1"/>
  <c r="G115" i="2"/>
  <c r="F116" i="2"/>
  <c r="H151" i="2"/>
  <c r="B120" i="2"/>
  <c r="Z119" i="2"/>
  <c r="S151" i="19" l="1"/>
  <c r="U151" i="19"/>
  <c r="X151" i="19" s="1"/>
  <c r="Y151" i="19" s="1"/>
  <c r="I156" i="19"/>
  <c r="J155" i="19"/>
  <c r="C157" i="19"/>
  <c r="P156" i="19"/>
  <c r="Q156" i="19"/>
  <c r="AB156" i="19" s="1"/>
  <c r="N152" i="19"/>
  <c r="T152" i="19" s="1"/>
  <c r="K154" i="19"/>
  <c r="A154" i="19"/>
  <c r="U152" i="19"/>
  <c r="X152" i="19" s="1"/>
  <c r="L153" i="19"/>
  <c r="M153" i="19" s="1"/>
  <c r="N153" i="19" s="1"/>
  <c r="T153" i="19" s="1"/>
  <c r="F166" i="19"/>
  <c r="H165" i="19"/>
  <c r="B169" i="19"/>
  <c r="Z168" i="19"/>
  <c r="E169" i="19"/>
  <c r="G165" i="19"/>
  <c r="R154" i="18"/>
  <c r="S153" i="18"/>
  <c r="U153" i="18"/>
  <c r="X153" i="18" s="1"/>
  <c r="Y153" i="18" s="1"/>
  <c r="T164" i="18"/>
  <c r="W164" i="18" s="1"/>
  <c r="AA164" i="18" s="1"/>
  <c r="AC164" i="18" s="1"/>
  <c r="O164" i="18"/>
  <c r="L165" i="18"/>
  <c r="M165" i="18" s="1"/>
  <c r="O165" i="18" s="1"/>
  <c r="F166" i="18"/>
  <c r="E169" i="18"/>
  <c r="B170" i="18"/>
  <c r="Z169" i="18"/>
  <c r="V163" i="18"/>
  <c r="W163" i="18"/>
  <c r="AA163" i="18" s="1"/>
  <c r="AC163" i="18" s="1"/>
  <c r="H165" i="18"/>
  <c r="Q164" i="18"/>
  <c r="AB164" i="18" s="1"/>
  <c r="K166" i="18"/>
  <c r="A166" i="18"/>
  <c r="G166" i="18"/>
  <c r="P165" i="18"/>
  <c r="I168" i="18"/>
  <c r="J167" i="18"/>
  <c r="T152" i="17"/>
  <c r="W152" i="17" s="1"/>
  <c r="AA152" i="17" s="1"/>
  <c r="AC152" i="17" s="1"/>
  <c r="Y151" i="17"/>
  <c r="W150" i="16"/>
  <c r="AA150" i="16" s="1"/>
  <c r="AC150" i="16" s="1"/>
  <c r="S150" i="16"/>
  <c r="T153" i="17"/>
  <c r="W153" i="17" s="1"/>
  <c r="AA153" i="17" s="1"/>
  <c r="AC153" i="17" s="1"/>
  <c r="G155" i="16"/>
  <c r="P154" i="16"/>
  <c r="N151" i="16"/>
  <c r="T151" i="16" s="1"/>
  <c r="O153" i="17"/>
  <c r="G155" i="17"/>
  <c r="P154" i="17"/>
  <c r="F155" i="16"/>
  <c r="U151" i="16"/>
  <c r="X151" i="16" s="1"/>
  <c r="F155" i="17"/>
  <c r="L152" i="16"/>
  <c r="M152" i="16" s="1"/>
  <c r="O152" i="16" s="1"/>
  <c r="A153" i="16"/>
  <c r="K153" i="16"/>
  <c r="J155" i="17"/>
  <c r="I156" i="17"/>
  <c r="J154" i="16"/>
  <c r="I155" i="16"/>
  <c r="A154" i="17"/>
  <c r="K154" i="17"/>
  <c r="E162" i="17"/>
  <c r="B161" i="17"/>
  <c r="Z160" i="17"/>
  <c r="H158" i="17"/>
  <c r="Q157" i="17"/>
  <c r="AB157" i="17" s="1"/>
  <c r="H157" i="16"/>
  <c r="Q156" i="16"/>
  <c r="AB156" i="16" s="1"/>
  <c r="E163" i="16"/>
  <c r="Z160" i="16"/>
  <c r="B161" i="16"/>
  <c r="F117" i="2"/>
  <c r="G116" i="2"/>
  <c r="H152" i="2"/>
  <c r="Z120" i="2"/>
  <c r="B121" i="2"/>
  <c r="O153" i="19" l="1"/>
  <c r="S153" i="19" s="1"/>
  <c r="S152" i="19"/>
  <c r="J156" i="19"/>
  <c r="I157" i="19"/>
  <c r="U153" i="19"/>
  <c r="X153" i="19" s="1"/>
  <c r="W153" i="19"/>
  <c r="AA153" i="19" s="1"/>
  <c r="AC153" i="19" s="1"/>
  <c r="V153" i="19"/>
  <c r="L154" i="19"/>
  <c r="M154" i="19" s="1"/>
  <c r="O154" i="19" s="1"/>
  <c r="C158" i="19"/>
  <c r="P157" i="19"/>
  <c r="Q157" i="19"/>
  <c r="AB157" i="19" s="1"/>
  <c r="W152" i="19"/>
  <c r="AA152" i="19" s="1"/>
  <c r="AC152" i="19" s="1"/>
  <c r="V152" i="19"/>
  <c r="K155" i="19"/>
  <c r="A155" i="19"/>
  <c r="E170" i="19"/>
  <c r="H166" i="19"/>
  <c r="F167" i="19"/>
  <c r="B170" i="19"/>
  <c r="Z169" i="19"/>
  <c r="G166" i="19"/>
  <c r="V164" i="18"/>
  <c r="R155" i="18"/>
  <c r="S154" i="18"/>
  <c r="U154" i="18"/>
  <c r="X154" i="18" s="1"/>
  <c r="Y154" i="18" s="1"/>
  <c r="A167" i="18"/>
  <c r="K167" i="18"/>
  <c r="G167" i="18"/>
  <c r="P166" i="18"/>
  <c r="B171" i="18"/>
  <c r="Z170" i="18"/>
  <c r="I169" i="18"/>
  <c r="J168" i="18"/>
  <c r="H166" i="18"/>
  <c r="Q165" i="18"/>
  <c r="AB165" i="18" s="1"/>
  <c r="N165" i="18"/>
  <c r="T165" i="18" s="1"/>
  <c r="E170" i="18"/>
  <c r="F167" i="18"/>
  <c r="L166" i="18"/>
  <c r="M166" i="18" s="1"/>
  <c r="O166" i="18" s="1"/>
  <c r="Y152" i="17"/>
  <c r="V152" i="17"/>
  <c r="V153" i="17"/>
  <c r="Y150" i="16"/>
  <c r="N152" i="16"/>
  <c r="T152" i="16" s="1"/>
  <c r="V152" i="16" s="1"/>
  <c r="J156" i="17"/>
  <c r="I157" i="17"/>
  <c r="L154" i="17"/>
  <c r="M154" i="17" s="1"/>
  <c r="N154" i="17" s="1"/>
  <c r="T154" i="17" s="1"/>
  <c r="S153" i="17"/>
  <c r="U153" i="17"/>
  <c r="X153" i="17" s="1"/>
  <c r="Y153" i="17" s="1"/>
  <c r="A155" i="17"/>
  <c r="K155" i="17"/>
  <c r="L155" i="17" s="1"/>
  <c r="M155" i="17" s="1"/>
  <c r="O155" i="17" s="1"/>
  <c r="F156" i="17"/>
  <c r="F156" i="16"/>
  <c r="W151" i="16"/>
  <c r="AA151" i="16" s="1"/>
  <c r="AC151" i="16" s="1"/>
  <c r="V151" i="16"/>
  <c r="I156" i="16"/>
  <c r="J155" i="16"/>
  <c r="L153" i="16"/>
  <c r="M153" i="16" s="1"/>
  <c r="O153" i="16" s="1"/>
  <c r="A154" i="16"/>
  <c r="K154" i="16"/>
  <c r="U152" i="16"/>
  <c r="X152" i="16" s="1"/>
  <c r="S151" i="16"/>
  <c r="P155" i="17"/>
  <c r="G156" i="17"/>
  <c r="P155" i="16"/>
  <c r="G156" i="16"/>
  <c r="E163" i="17"/>
  <c r="H159" i="17"/>
  <c r="Q158" i="17"/>
  <c r="AB158" i="17" s="1"/>
  <c r="B162" i="17"/>
  <c r="Z161" i="17"/>
  <c r="E164" i="16"/>
  <c r="H158" i="16"/>
  <c r="Q157" i="16"/>
  <c r="AB157" i="16" s="1"/>
  <c r="Z161" i="16"/>
  <c r="B162" i="16"/>
  <c r="F118" i="2"/>
  <c r="G117" i="2"/>
  <c r="H153" i="2"/>
  <c r="Z121" i="2"/>
  <c r="B122" i="2"/>
  <c r="Y152" i="19" l="1"/>
  <c r="Y153" i="19"/>
  <c r="N154" i="19"/>
  <c r="T154" i="19" s="1"/>
  <c r="L155" i="19"/>
  <c r="M155" i="19" s="1"/>
  <c r="N155" i="19" s="1"/>
  <c r="T155" i="19" s="1"/>
  <c r="U154" i="19"/>
  <c r="X154" i="19" s="1"/>
  <c r="J157" i="19"/>
  <c r="I158" i="19"/>
  <c r="C159" i="19"/>
  <c r="Q158" i="19"/>
  <c r="AB158" i="19" s="1"/>
  <c r="P158" i="19"/>
  <c r="K156" i="19"/>
  <c r="A156" i="19"/>
  <c r="G167" i="19"/>
  <c r="E171" i="19"/>
  <c r="H167" i="19"/>
  <c r="B171" i="19"/>
  <c r="Z170" i="19"/>
  <c r="F168" i="19"/>
  <c r="R156" i="18"/>
  <c r="U155" i="18"/>
  <c r="X155" i="18" s="1"/>
  <c r="Y155" i="18" s="1"/>
  <c r="S155" i="18"/>
  <c r="N166" i="18"/>
  <c r="T166" i="18" s="1"/>
  <c r="W166" i="18" s="1"/>
  <c r="AA166" i="18" s="1"/>
  <c r="AC166" i="18" s="1"/>
  <c r="L167" i="18"/>
  <c r="M167" i="18" s="1"/>
  <c r="O167" i="18" s="1"/>
  <c r="F168" i="18"/>
  <c r="H167" i="18"/>
  <c r="Q166" i="18"/>
  <c r="AB166" i="18" s="1"/>
  <c r="Z171" i="18"/>
  <c r="B172" i="18"/>
  <c r="A168" i="18"/>
  <c r="K168" i="18"/>
  <c r="E171" i="18"/>
  <c r="W165" i="18"/>
  <c r="AA165" i="18" s="1"/>
  <c r="AC165" i="18" s="1"/>
  <c r="V165" i="18"/>
  <c r="I170" i="18"/>
  <c r="J169" i="18"/>
  <c r="G168" i="18"/>
  <c r="P167" i="18"/>
  <c r="W152" i="16"/>
  <c r="AA152" i="16" s="1"/>
  <c r="AC152" i="16" s="1"/>
  <c r="S152" i="16"/>
  <c r="Y151" i="16"/>
  <c r="G157" i="17"/>
  <c r="P156" i="17"/>
  <c r="K155" i="16"/>
  <c r="A155" i="16"/>
  <c r="U155" i="17"/>
  <c r="X155" i="17" s="1"/>
  <c r="W154" i="17"/>
  <c r="AA154" i="17" s="1"/>
  <c r="AC154" i="17" s="1"/>
  <c r="V154" i="17"/>
  <c r="L154" i="16"/>
  <c r="M154" i="16" s="1"/>
  <c r="O154" i="16" s="1"/>
  <c r="J156" i="16"/>
  <c r="I157" i="16"/>
  <c r="F157" i="16"/>
  <c r="I158" i="17"/>
  <c r="J157" i="17"/>
  <c r="G157" i="16"/>
  <c r="P156" i="16"/>
  <c r="N153" i="16"/>
  <c r="T153" i="16" s="1"/>
  <c r="N155" i="17"/>
  <c r="T155" i="17" s="1"/>
  <c r="A156" i="17"/>
  <c r="K156" i="17"/>
  <c r="L156" i="17" s="1"/>
  <c r="M156" i="17" s="1"/>
  <c r="N156" i="17" s="1"/>
  <c r="U153" i="16"/>
  <c r="X153" i="16" s="1"/>
  <c r="F157" i="17"/>
  <c r="O154" i="17"/>
  <c r="B163" i="17"/>
  <c r="Z162" i="17"/>
  <c r="H160" i="17"/>
  <c r="Q159" i="17"/>
  <c r="AB159" i="17" s="1"/>
  <c r="E164" i="17"/>
  <c r="H159" i="16"/>
  <c r="Q158" i="16"/>
  <c r="AB158" i="16" s="1"/>
  <c r="E165" i="16"/>
  <c r="B163" i="16"/>
  <c r="Z162" i="16"/>
  <c r="F119" i="2"/>
  <c r="G118" i="2"/>
  <c r="H154" i="2"/>
  <c r="Z122" i="2"/>
  <c r="B123" i="2"/>
  <c r="S154" i="19" l="1"/>
  <c r="L156" i="19"/>
  <c r="M156" i="19" s="1"/>
  <c r="O156" i="19" s="1"/>
  <c r="J158" i="19"/>
  <c r="I159" i="19"/>
  <c r="A157" i="19"/>
  <c r="K157" i="19"/>
  <c r="O155" i="19"/>
  <c r="V155" i="19"/>
  <c r="W155" i="19"/>
  <c r="AA155" i="19" s="1"/>
  <c r="AC155" i="19" s="1"/>
  <c r="C160" i="19"/>
  <c r="P159" i="19"/>
  <c r="Q159" i="19"/>
  <c r="AB159" i="19" s="1"/>
  <c r="V154" i="19"/>
  <c r="W154" i="19"/>
  <c r="AA154" i="19" s="1"/>
  <c r="AC154" i="19" s="1"/>
  <c r="F169" i="19"/>
  <c r="G168" i="19"/>
  <c r="E172" i="19"/>
  <c r="H168" i="19"/>
  <c r="Z171" i="19"/>
  <c r="B172" i="19"/>
  <c r="V166" i="18"/>
  <c r="R157" i="18"/>
  <c r="U156" i="18"/>
  <c r="X156" i="18" s="1"/>
  <c r="Y156" i="18" s="1"/>
  <c r="S156" i="18"/>
  <c r="N167" i="18"/>
  <c r="T167" i="18" s="1"/>
  <c r="I171" i="18"/>
  <c r="J170" i="18"/>
  <c r="E172" i="18"/>
  <c r="H168" i="18"/>
  <c r="Q167" i="18"/>
  <c r="AB167" i="18" s="1"/>
  <c r="G169" i="18"/>
  <c r="P168" i="18"/>
  <c r="K169" i="18"/>
  <c r="A169" i="18"/>
  <c r="B173" i="18"/>
  <c r="Z172" i="18"/>
  <c r="L168" i="18"/>
  <c r="M168" i="18" s="1"/>
  <c r="O168" i="18" s="1"/>
  <c r="F169" i="18"/>
  <c r="Y152" i="16"/>
  <c r="T156" i="17"/>
  <c r="W156" i="17" s="1"/>
  <c r="AA156" i="17" s="1"/>
  <c r="AC156" i="17" s="1"/>
  <c r="S153" i="16"/>
  <c r="O156" i="17"/>
  <c r="W153" i="16"/>
  <c r="AA153" i="16" s="1"/>
  <c r="AC153" i="16" s="1"/>
  <c r="V153" i="16"/>
  <c r="I159" i="17"/>
  <c r="J158" i="17"/>
  <c r="J157" i="16"/>
  <c r="I158" i="16"/>
  <c r="F158" i="17"/>
  <c r="K156" i="16"/>
  <c r="A156" i="16"/>
  <c r="L155" i="16"/>
  <c r="M155" i="16" s="1"/>
  <c r="O155" i="16" s="1"/>
  <c r="G158" i="16"/>
  <c r="P157" i="16"/>
  <c r="F158" i="16"/>
  <c r="N154" i="16"/>
  <c r="T154" i="16" s="1"/>
  <c r="S155" i="17"/>
  <c r="U154" i="17"/>
  <c r="X154" i="17" s="1"/>
  <c r="Y154" i="17" s="1"/>
  <c r="S154" i="17"/>
  <c r="V155" i="17"/>
  <c r="W155" i="17"/>
  <c r="AA155" i="17" s="1"/>
  <c r="AC155" i="17" s="1"/>
  <c r="K157" i="17"/>
  <c r="A157" i="17"/>
  <c r="U154" i="16"/>
  <c r="X154" i="16" s="1"/>
  <c r="G158" i="17"/>
  <c r="P157" i="17"/>
  <c r="E165" i="17"/>
  <c r="H161" i="17"/>
  <c r="Q160" i="17"/>
  <c r="AB160" i="17" s="1"/>
  <c r="Z163" i="17"/>
  <c r="B164" i="17"/>
  <c r="B164" i="16"/>
  <c r="Z163" i="16"/>
  <c r="E166" i="16"/>
  <c r="H160" i="16"/>
  <c r="Q159" i="16"/>
  <c r="AB159" i="16" s="1"/>
  <c r="G119" i="2"/>
  <c r="F120" i="2"/>
  <c r="H155" i="2"/>
  <c r="Z123" i="2"/>
  <c r="B124" i="2"/>
  <c r="N156" i="19" l="1"/>
  <c r="T156" i="19" s="1"/>
  <c r="W156" i="19" s="1"/>
  <c r="AA156" i="19" s="1"/>
  <c r="AC156" i="19" s="1"/>
  <c r="A158" i="19"/>
  <c r="K158" i="19"/>
  <c r="C161" i="19"/>
  <c r="P160" i="19"/>
  <c r="Q160" i="19"/>
  <c r="AB160" i="19" s="1"/>
  <c r="U155" i="19"/>
  <c r="X155" i="19" s="1"/>
  <c r="Y155" i="19" s="1"/>
  <c r="S155" i="19"/>
  <c r="Y154" i="19"/>
  <c r="U156" i="19"/>
  <c r="X156" i="19" s="1"/>
  <c r="L157" i="19"/>
  <c r="M157" i="19" s="1"/>
  <c r="N157" i="19" s="1"/>
  <c r="T157" i="19" s="1"/>
  <c r="I160" i="19"/>
  <c r="J159" i="19"/>
  <c r="E173" i="19"/>
  <c r="B173" i="19"/>
  <c r="Z172" i="19"/>
  <c r="H169" i="19"/>
  <c r="G169" i="19"/>
  <c r="F170" i="19"/>
  <c r="R158" i="18"/>
  <c r="S157" i="18"/>
  <c r="U157" i="18"/>
  <c r="X157" i="18" s="1"/>
  <c r="Y157" i="18" s="1"/>
  <c r="N168" i="18"/>
  <c r="T168" i="18" s="1"/>
  <c r="V168" i="18" s="1"/>
  <c r="V167" i="18"/>
  <c r="W167" i="18"/>
  <c r="AA167" i="18" s="1"/>
  <c r="AC167" i="18" s="1"/>
  <c r="E173" i="18"/>
  <c r="L169" i="18"/>
  <c r="M169" i="18" s="1"/>
  <c r="O169" i="18" s="1"/>
  <c r="F170" i="18"/>
  <c r="Z173" i="18"/>
  <c r="B174" i="18"/>
  <c r="A170" i="18"/>
  <c r="K170" i="18"/>
  <c r="G170" i="18"/>
  <c r="P169" i="18"/>
  <c r="H169" i="18"/>
  <c r="Q168" i="18"/>
  <c r="AB168" i="18" s="1"/>
  <c r="I172" i="18"/>
  <c r="J171" i="18"/>
  <c r="V156" i="17"/>
  <c r="Y153" i="16"/>
  <c r="S154" i="16"/>
  <c r="F159" i="16"/>
  <c r="U155" i="16"/>
  <c r="X155" i="16" s="1"/>
  <c r="L157" i="17"/>
  <c r="M157" i="17" s="1"/>
  <c r="O157" i="17" s="1"/>
  <c r="I160" i="17"/>
  <c r="J159" i="17"/>
  <c r="J158" i="16"/>
  <c r="I159" i="16"/>
  <c r="G159" i="17"/>
  <c r="P158" i="17"/>
  <c r="V154" i="16"/>
  <c r="W154" i="16"/>
  <c r="AA154" i="16" s="1"/>
  <c r="AC154" i="16" s="1"/>
  <c r="G159" i="16"/>
  <c r="P158" i="16"/>
  <c r="L156" i="16"/>
  <c r="M156" i="16" s="1"/>
  <c r="N156" i="16" s="1"/>
  <c r="T156" i="16" s="1"/>
  <c r="A157" i="16"/>
  <c r="K157" i="16"/>
  <c r="Y155" i="17"/>
  <c r="N155" i="16"/>
  <c r="T155" i="16" s="1"/>
  <c r="F159" i="17"/>
  <c r="K158" i="17"/>
  <c r="L158" i="17" s="1"/>
  <c r="M158" i="17" s="1"/>
  <c r="O158" i="17" s="1"/>
  <c r="A158" i="17"/>
  <c r="U156" i="17"/>
  <c r="X156" i="17" s="1"/>
  <c r="Y156" i="17" s="1"/>
  <c r="S156" i="17"/>
  <c r="H162" i="17"/>
  <c r="Q161" i="17"/>
  <c r="AB161" i="17" s="1"/>
  <c r="Z164" i="17"/>
  <c r="B165" i="17"/>
  <c r="E166" i="17"/>
  <c r="E167" i="16"/>
  <c r="H161" i="16"/>
  <c r="Q160" i="16"/>
  <c r="AB160" i="16" s="1"/>
  <c r="Z164" i="16"/>
  <c r="B165" i="16"/>
  <c r="F121" i="2"/>
  <c r="G120" i="2"/>
  <c r="H156" i="2"/>
  <c r="B125" i="2"/>
  <c r="Z124" i="2"/>
  <c r="S156" i="19" l="1"/>
  <c r="V156" i="19"/>
  <c r="Y156" i="19"/>
  <c r="O157" i="19"/>
  <c r="U157" i="19" s="1"/>
  <c r="X157" i="19" s="1"/>
  <c r="I161" i="19"/>
  <c r="J160" i="19"/>
  <c r="W157" i="19"/>
  <c r="AA157" i="19" s="1"/>
  <c r="AC157" i="19" s="1"/>
  <c r="V157" i="19"/>
  <c r="C162" i="19"/>
  <c r="P161" i="19"/>
  <c r="Q161" i="19"/>
  <c r="AB161" i="19" s="1"/>
  <c r="L158" i="19"/>
  <c r="M158" i="19" s="1"/>
  <c r="O158" i="19" s="1"/>
  <c r="K159" i="19"/>
  <c r="A159" i="19"/>
  <c r="H170" i="19"/>
  <c r="F171" i="19"/>
  <c r="G170" i="19"/>
  <c r="E174" i="19"/>
  <c r="B174" i="19"/>
  <c r="Z173" i="19"/>
  <c r="R159" i="18"/>
  <c r="S158" i="18"/>
  <c r="U158" i="18"/>
  <c r="X158" i="18" s="1"/>
  <c r="Y158" i="18" s="1"/>
  <c r="W168" i="18"/>
  <c r="AA168" i="18" s="1"/>
  <c r="AC168" i="18" s="1"/>
  <c r="H170" i="18"/>
  <c r="Q169" i="18"/>
  <c r="AB169" i="18" s="1"/>
  <c r="N169" i="18"/>
  <c r="T169" i="18" s="1"/>
  <c r="K171" i="18"/>
  <c r="A171" i="18"/>
  <c r="E174" i="18"/>
  <c r="I173" i="18"/>
  <c r="J172" i="18"/>
  <c r="G171" i="18"/>
  <c r="P170" i="18"/>
  <c r="Z174" i="18"/>
  <c r="B175" i="18"/>
  <c r="F171" i="18"/>
  <c r="L170" i="18"/>
  <c r="M170" i="18" s="1"/>
  <c r="N170" i="18" s="1"/>
  <c r="N158" i="17"/>
  <c r="T158" i="17" s="1"/>
  <c r="V158" i="17" s="1"/>
  <c r="U157" i="17"/>
  <c r="X157" i="17" s="1"/>
  <c r="U158" i="17"/>
  <c r="X158" i="17" s="1"/>
  <c r="W155" i="16"/>
  <c r="AA155" i="16" s="1"/>
  <c r="AC155" i="16" s="1"/>
  <c r="V155" i="16"/>
  <c r="O156" i="16"/>
  <c r="J159" i="16"/>
  <c r="I160" i="16"/>
  <c r="I161" i="17"/>
  <c r="J160" i="17"/>
  <c r="W156" i="16"/>
  <c r="AA156" i="16" s="1"/>
  <c r="AC156" i="16" s="1"/>
  <c r="V156" i="16"/>
  <c r="K158" i="16"/>
  <c r="A158" i="16"/>
  <c r="F160" i="16"/>
  <c r="L157" i="16"/>
  <c r="M157" i="16" s="1"/>
  <c r="N157" i="16" s="1"/>
  <c r="T157" i="16" s="1"/>
  <c r="N157" i="17"/>
  <c r="T157" i="17" s="1"/>
  <c r="Y154" i="16"/>
  <c r="F160" i="17"/>
  <c r="G160" i="16"/>
  <c r="P159" i="16"/>
  <c r="P159" i="17"/>
  <c r="G160" i="17"/>
  <c r="K159" i="17"/>
  <c r="L159" i="17" s="1"/>
  <c r="M159" i="17" s="1"/>
  <c r="A159" i="17"/>
  <c r="S155" i="16"/>
  <c r="H163" i="17"/>
  <c r="Q162" i="17"/>
  <c r="AB162" i="17" s="1"/>
  <c r="B166" i="17"/>
  <c r="Z165" i="17"/>
  <c r="E167" i="17"/>
  <c r="Z165" i="16"/>
  <c r="B166" i="16"/>
  <c r="E168" i="16"/>
  <c r="H162" i="16"/>
  <c r="Q161" i="16"/>
  <c r="AB161" i="16" s="1"/>
  <c r="F122" i="2"/>
  <c r="G121" i="2"/>
  <c r="H157" i="2"/>
  <c r="Z125" i="2"/>
  <c r="B126" i="2"/>
  <c r="S157" i="19" l="1"/>
  <c r="Y157" i="19"/>
  <c r="N158" i="19"/>
  <c r="T158" i="19" s="1"/>
  <c r="W158" i="19" s="1"/>
  <c r="AA158" i="19" s="1"/>
  <c r="AC158" i="19" s="1"/>
  <c r="L159" i="19"/>
  <c r="M159" i="19" s="1"/>
  <c r="O159" i="19" s="1"/>
  <c r="C163" i="19"/>
  <c r="Q162" i="19"/>
  <c r="AB162" i="19" s="1"/>
  <c r="P162" i="19"/>
  <c r="U158" i="19"/>
  <c r="X158" i="19" s="1"/>
  <c r="K160" i="19"/>
  <c r="A160" i="19"/>
  <c r="I162" i="19"/>
  <c r="J161" i="19"/>
  <c r="G171" i="19"/>
  <c r="F172" i="19"/>
  <c r="B175" i="19"/>
  <c r="Z174" i="19"/>
  <c r="H171" i="19"/>
  <c r="E175" i="19"/>
  <c r="R160" i="18"/>
  <c r="S159" i="18"/>
  <c r="U159" i="18"/>
  <c r="X159" i="18" s="1"/>
  <c r="Y159" i="18" s="1"/>
  <c r="T170" i="18"/>
  <c r="W170" i="18" s="1"/>
  <c r="AA170" i="18" s="1"/>
  <c r="AC170" i="18" s="1"/>
  <c r="O170" i="18"/>
  <c r="H171" i="18"/>
  <c r="Q170" i="18"/>
  <c r="AB170" i="18" s="1"/>
  <c r="L171" i="18"/>
  <c r="M171" i="18" s="1"/>
  <c r="N171" i="18" s="1"/>
  <c r="F172" i="18"/>
  <c r="G172" i="18"/>
  <c r="P171" i="18"/>
  <c r="A172" i="18"/>
  <c r="K172" i="18"/>
  <c r="E175" i="18"/>
  <c r="W169" i="18"/>
  <c r="AA169" i="18" s="1"/>
  <c r="AC169" i="18" s="1"/>
  <c r="V169" i="18"/>
  <c r="B176" i="18"/>
  <c r="Z175" i="18"/>
  <c r="I174" i="18"/>
  <c r="J173" i="18"/>
  <c r="W158" i="17"/>
  <c r="AA158" i="17" s="1"/>
  <c r="AC158" i="17" s="1"/>
  <c r="Y155" i="16"/>
  <c r="S158" i="17"/>
  <c r="G161" i="16"/>
  <c r="P160" i="16"/>
  <c r="V157" i="16"/>
  <c r="W157" i="16"/>
  <c r="AA157" i="16" s="1"/>
  <c r="AC157" i="16" s="1"/>
  <c r="L158" i="16"/>
  <c r="M158" i="16" s="1"/>
  <c r="O158" i="16" s="1"/>
  <c r="A159" i="16"/>
  <c r="K159" i="16"/>
  <c r="G161" i="17"/>
  <c r="P160" i="17"/>
  <c r="O159" i="17"/>
  <c r="K160" i="17"/>
  <c r="L160" i="17" s="1"/>
  <c r="M160" i="17" s="1"/>
  <c r="N160" i="17" s="1"/>
  <c r="A160" i="17"/>
  <c r="U156" i="16"/>
  <c r="X156" i="16" s="1"/>
  <c r="Y156" i="16" s="1"/>
  <c r="S156" i="16"/>
  <c r="N159" i="17"/>
  <c r="T159" i="17" s="1"/>
  <c r="V157" i="17"/>
  <c r="W157" i="17"/>
  <c r="AA157" i="17" s="1"/>
  <c r="AC157" i="17" s="1"/>
  <c r="F161" i="16"/>
  <c r="I162" i="17"/>
  <c r="J161" i="17"/>
  <c r="F161" i="17"/>
  <c r="O157" i="16"/>
  <c r="J160" i="16"/>
  <c r="I161" i="16"/>
  <c r="S157" i="17"/>
  <c r="E168" i="17"/>
  <c r="H164" i="17"/>
  <c r="Q163" i="17"/>
  <c r="AB163" i="17" s="1"/>
  <c r="B167" i="17"/>
  <c r="Z166" i="17"/>
  <c r="B167" i="16"/>
  <c r="Z166" i="16"/>
  <c r="H163" i="16"/>
  <c r="Q162" i="16"/>
  <c r="AB162" i="16" s="1"/>
  <c r="E169" i="16"/>
  <c r="F123" i="2"/>
  <c r="G122" i="2"/>
  <c r="H158" i="2"/>
  <c r="Z126" i="2"/>
  <c r="B127" i="2"/>
  <c r="S158" i="19" l="1"/>
  <c r="V158" i="19"/>
  <c r="Y158" i="19"/>
  <c r="I163" i="19"/>
  <c r="J162" i="19"/>
  <c r="L160" i="19"/>
  <c r="M160" i="19" s="1"/>
  <c r="O160" i="19" s="1"/>
  <c r="N159" i="19"/>
  <c r="T159" i="19" s="1"/>
  <c r="A161" i="19"/>
  <c r="K161" i="19"/>
  <c r="C164" i="19"/>
  <c r="Q163" i="19"/>
  <c r="AB163" i="19" s="1"/>
  <c r="P163" i="19"/>
  <c r="U159" i="19"/>
  <c r="X159" i="19" s="1"/>
  <c r="E176" i="19"/>
  <c r="Z175" i="19"/>
  <c r="B176" i="19"/>
  <c r="H172" i="19"/>
  <c r="F173" i="19"/>
  <c r="G172" i="19"/>
  <c r="V170" i="18"/>
  <c r="R161" i="18"/>
  <c r="S160" i="18"/>
  <c r="U160" i="18"/>
  <c r="X160" i="18" s="1"/>
  <c r="Y160" i="18" s="1"/>
  <c r="T171" i="18"/>
  <c r="V171" i="18" s="1"/>
  <c r="B177" i="18"/>
  <c r="Z176" i="18"/>
  <c r="O171" i="18"/>
  <c r="H172" i="18"/>
  <c r="Q171" i="18"/>
  <c r="AB171" i="18" s="1"/>
  <c r="A173" i="18"/>
  <c r="K173" i="18"/>
  <c r="E176" i="18"/>
  <c r="I175" i="18"/>
  <c r="J174" i="18"/>
  <c r="G173" i="18"/>
  <c r="P172" i="18"/>
  <c r="F173" i="18"/>
  <c r="L172" i="18"/>
  <c r="M172" i="18" s="1"/>
  <c r="O172" i="18" s="1"/>
  <c r="Y158" i="17"/>
  <c r="N158" i="16"/>
  <c r="T158" i="16" s="1"/>
  <c r="V158" i="16" s="1"/>
  <c r="T160" i="17"/>
  <c r="W160" i="17" s="1"/>
  <c r="AA160" i="17" s="1"/>
  <c r="AC160" i="17" s="1"/>
  <c r="I162" i="16"/>
  <c r="J161" i="16"/>
  <c r="F162" i="17"/>
  <c r="V159" i="17"/>
  <c r="W159" i="17"/>
  <c r="AA159" i="17" s="1"/>
  <c r="AC159" i="17" s="1"/>
  <c r="O160" i="17"/>
  <c r="L159" i="16"/>
  <c r="M159" i="16" s="1"/>
  <c r="O159" i="16" s="1"/>
  <c r="A160" i="16"/>
  <c r="K160" i="16"/>
  <c r="Y157" i="17"/>
  <c r="F162" i="16"/>
  <c r="U159" i="17"/>
  <c r="X159" i="17" s="1"/>
  <c r="S159" i="17"/>
  <c r="U157" i="16"/>
  <c r="X157" i="16" s="1"/>
  <c r="Y157" i="16" s="1"/>
  <c r="S157" i="16"/>
  <c r="A161" i="17"/>
  <c r="K161" i="17"/>
  <c r="L161" i="17" s="1"/>
  <c r="M161" i="17" s="1"/>
  <c r="I163" i="17"/>
  <c r="J162" i="17"/>
  <c r="G162" i="17"/>
  <c r="P161" i="17"/>
  <c r="U158" i="16"/>
  <c r="X158" i="16" s="1"/>
  <c r="G162" i="16"/>
  <c r="P161" i="16"/>
  <c r="H165" i="17"/>
  <c r="Q164" i="17"/>
  <c r="AB164" i="17" s="1"/>
  <c r="Z167" i="17"/>
  <c r="B168" i="17"/>
  <c r="E169" i="17"/>
  <c r="B168" i="16"/>
  <c r="Z167" i="16"/>
  <c r="H164" i="16"/>
  <c r="Q163" i="16"/>
  <c r="AB163" i="16" s="1"/>
  <c r="E170" i="16"/>
  <c r="F124" i="2"/>
  <c r="G123" i="2"/>
  <c r="H159" i="2"/>
  <c r="Z127" i="2"/>
  <c r="B128" i="2"/>
  <c r="S159" i="19" l="1"/>
  <c r="C165" i="19"/>
  <c r="P164" i="19"/>
  <c r="Q164" i="19"/>
  <c r="AB164" i="19" s="1"/>
  <c r="N160" i="19"/>
  <c r="T160" i="19" s="1"/>
  <c r="L161" i="19"/>
  <c r="M161" i="19" s="1"/>
  <c r="O161" i="19" s="1"/>
  <c r="U160" i="19"/>
  <c r="X160" i="19" s="1"/>
  <c r="A162" i="19"/>
  <c r="K162" i="19"/>
  <c r="V159" i="19"/>
  <c r="W159" i="19"/>
  <c r="AA159" i="19" s="1"/>
  <c r="AC159" i="19" s="1"/>
  <c r="I164" i="19"/>
  <c r="J163" i="19"/>
  <c r="H173" i="19"/>
  <c r="F174" i="19"/>
  <c r="B177" i="19"/>
  <c r="Z176" i="19"/>
  <c r="G173" i="19"/>
  <c r="E177" i="19"/>
  <c r="W171" i="18"/>
  <c r="AA171" i="18" s="1"/>
  <c r="AC171" i="18" s="1"/>
  <c r="R162" i="18"/>
  <c r="S161" i="18"/>
  <c r="U161" i="18"/>
  <c r="X161" i="18" s="1"/>
  <c r="Y161" i="18" s="1"/>
  <c r="N172" i="18"/>
  <c r="T172" i="18" s="1"/>
  <c r="A174" i="18"/>
  <c r="K174" i="18"/>
  <c r="G174" i="18"/>
  <c r="P173" i="18"/>
  <c r="J175" i="18"/>
  <c r="I176" i="18"/>
  <c r="E177" i="18"/>
  <c r="H173" i="18"/>
  <c r="Q172" i="18"/>
  <c r="AB172" i="18" s="1"/>
  <c r="F174" i="18"/>
  <c r="L173" i="18"/>
  <c r="M173" i="18" s="1"/>
  <c r="N173" i="18" s="1"/>
  <c r="B178" i="18"/>
  <c r="Z177" i="18"/>
  <c r="V160" i="17"/>
  <c r="S158" i="16"/>
  <c r="W158" i="16"/>
  <c r="AA158" i="16" s="1"/>
  <c r="AC158" i="16" s="1"/>
  <c r="Y159" i="17"/>
  <c r="G163" i="16"/>
  <c r="P162" i="16"/>
  <c r="G163" i="17"/>
  <c r="P162" i="17"/>
  <c r="L160" i="16"/>
  <c r="M160" i="16" s="1"/>
  <c r="N160" i="16" s="1"/>
  <c r="T160" i="16" s="1"/>
  <c r="U160" i="17"/>
  <c r="X160" i="17" s="1"/>
  <c r="Y160" i="17" s="1"/>
  <c r="S160" i="17"/>
  <c r="N161" i="17"/>
  <c r="T161" i="17" s="1"/>
  <c r="A162" i="17"/>
  <c r="K162" i="17"/>
  <c r="L162" i="17" s="1"/>
  <c r="M162" i="17" s="1"/>
  <c r="O162" i="17" s="1"/>
  <c r="U162" i="17" s="1"/>
  <c r="X162" i="17" s="1"/>
  <c r="F163" i="17"/>
  <c r="I164" i="17"/>
  <c r="J163" i="17"/>
  <c r="F163" i="16"/>
  <c r="N159" i="16"/>
  <c r="T159" i="16" s="1"/>
  <c r="K161" i="16"/>
  <c r="A161" i="16"/>
  <c r="U159" i="16"/>
  <c r="X159" i="16" s="1"/>
  <c r="O161" i="17"/>
  <c r="I163" i="16"/>
  <c r="J162" i="16"/>
  <c r="H166" i="17"/>
  <c r="Q165" i="17"/>
  <c r="AB165" i="17" s="1"/>
  <c r="E170" i="17"/>
  <c r="Z168" i="17"/>
  <c r="B169" i="17"/>
  <c r="E171" i="16"/>
  <c r="H165" i="16"/>
  <c r="Q164" i="16"/>
  <c r="AB164" i="16" s="1"/>
  <c r="Z168" i="16"/>
  <c r="B169" i="16"/>
  <c r="G124" i="2"/>
  <c r="F125" i="2"/>
  <c r="H160" i="2"/>
  <c r="Z128" i="2"/>
  <c r="B129" i="2"/>
  <c r="N161" i="19" l="1"/>
  <c r="T161" i="19" s="1"/>
  <c r="V161" i="19" s="1"/>
  <c r="K163" i="19"/>
  <c r="A163" i="19"/>
  <c r="L162" i="19"/>
  <c r="M162" i="19" s="1"/>
  <c r="O162" i="19" s="1"/>
  <c r="V160" i="19"/>
  <c r="W160" i="19"/>
  <c r="AA160" i="19" s="1"/>
  <c r="AC160" i="19" s="1"/>
  <c r="J164" i="19"/>
  <c r="I165" i="19"/>
  <c r="U161" i="19"/>
  <c r="X161" i="19" s="1"/>
  <c r="S160" i="19"/>
  <c r="Y159" i="19"/>
  <c r="C166" i="19"/>
  <c r="Q165" i="19"/>
  <c r="AB165" i="19" s="1"/>
  <c r="P165" i="19"/>
  <c r="B178" i="19"/>
  <c r="Z177" i="19"/>
  <c r="H174" i="19"/>
  <c r="E178" i="19"/>
  <c r="G174" i="19"/>
  <c r="F175" i="19"/>
  <c r="T173" i="18"/>
  <c r="W173" i="18" s="1"/>
  <c r="AA173" i="18" s="1"/>
  <c r="AC173" i="18" s="1"/>
  <c r="R163" i="18"/>
  <c r="S162" i="18"/>
  <c r="U162" i="18"/>
  <c r="X162" i="18" s="1"/>
  <c r="Y162" i="18" s="1"/>
  <c r="O173" i="18"/>
  <c r="W172" i="18"/>
  <c r="AA172" i="18" s="1"/>
  <c r="AC172" i="18" s="1"/>
  <c r="V172" i="18"/>
  <c r="L174" i="18"/>
  <c r="M174" i="18" s="1"/>
  <c r="O174" i="18" s="1"/>
  <c r="F175" i="18"/>
  <c r="E178" i="18"/>
  <c r="G175" i="18"/>
  <c r="P174" i="18"/>
  <c r="V173" i="18"/>
  <c r="I177" i="18"/>
  <c r="J176" i="18"/>
  <c r="Z178" i="18"/>
  <c r="B179" i="18"/>
  <c r="H174" i="18"/>
  <c r="Q173" i="18"/>
  <c r="AB173" i="18" s="1"/>
  <c r="K175" i="18"/>
  <c r="A175" i="18"/>
  <c r="Y158" i="16"/>
  <c r="O160" i="16"/>
  <c r="S160" i="16" s="1"/>
  <c r="S161" i="17"/>
  <c r="U161" i="17"/>
  <c r="X161" i="17" s="1"/>
  <c r="L161" i="16"/>
  <c r="M161" i="16" s="1"/>
  <c r="N161" i="16" s="1"/>
  <c r="T161" i="16" s="1"/>
  <c r="F164" i="16"/>
  <c r="F164" i="17"/>
  <c r="W159" i="16"/>
  <c r="AA159" i="16" s="1"/>
  <c r="AC159" i="16" s="1"/>
  <c r="V159" i="16"/>
  <c r="A163" i="17"/>
  <c r="K163" i="17"/>
  <c r="L163" i="17" s="1"/>
  <c r="M163" i="17" s="1"/>
  <c r="N162" i="17"/>
  <c r="T162" i="17" s="1"/>
  <c r="G164" i="17"/>
  <c r="P163" i="17"/>
  <c r="A162" i="16"/>
  <c r="K162" i="16"/>
  <c r="S159" i="16"/>
  <c r="J164" i="17"/>
  <c r="I165" i="17"/>
  <c r="J163" i="16"/>
  <c r="I164" i="16"/>
  <c r="W161" i="17"/>
  <c r="AA161" i="17" s="1"/>
  <c r="AC161" i="17" s="1"/>
  <c r="V161" i="17"/>
  <c r="W160" i="16"/>
  <c r="AA160" i="16" s="1"/>
  <c r="AC160" i="16" s="1"/>
  <c r="V160" i="16"/>
  <c r="G164" i="16"/>
  <c r="P163" i="16"/>
  <c r="E171" i="17"/>
  <c r="H167" i="17"/>
  <c r="Q166" i="17"/>
  <c r="AB166" i="17" s="1"/>
  <c r="B170" i="17"/>
  <c r="Z169" i="17"/>
  <c r="Z169" i="16"/>
  <c r="B170" i="16"/>
  <c r="E172" i="16"/>
  <c r="H166" i="16"/>
  <c r="Q165" i="16"/>
  <c r="AB165" i="16" s="1"/>
  <c r="G125" i="2"/>
  <c r="F126" i="2"/>
  <c r="H161" i="2"/>
  <c r="Z129" i="2"/>
  <c r="B130" i="2"/>
  <c r="W161" i="19" l="1"/>
  <c r="AA161" i="19" s="1"/>
  <c r="AC161" i="19" s="1"/>
  <c r="S161" i="19"/>
  <c r="Y160" i="19"/>
  <c r="U162" i="19"/>
  <c r="X162" i="19" s="1"/>
  <c r="N162" i="19"/>
  <c r="T162" i="19" s="1"/>
  <c r="I166" i="19"/>
  <c r="J165" i="19"/>
  <c r="A164" i="19"/>
  <c r="K164" i="19"/>
  <c r="C167" i="19"/>
  <c r="P166" i="19"/>
  <c r="Q166" i="19"/>
  <c r="AB166" i="19" s="1"/>
  <c r="L163" i="19"/>
  <c r="M163" i="19" s="1"/>
  <c r="N163" i="19" s="1"/>
  <c r="T163" i="19" s="1"/>
  <c r="F176" i="19"/>
  <c r="E179" i="19"/>
  <c r="H175" i="19"/>
  <c r="G175" i="19"/>
  <c r="B179" i="19"/>
  <c r="Z178" i="19"/>
  <c r="R164" i="18"/>
  <c r="S163" i="18"/>
  <c r="U163" i="18"/>
  <c r="X163" i="18" s="1"/>
  <c r="Y163" i="18" s="1"/>
  <c r="B180" i="18"/>
  <c r="Z179" i="18"/>
  <c r="I178" i="18"/>
  <c r="J177" i="18"/>
  <c r="G176" i="18"/>
  <c r="P175" i="18"/>
  <c r="L175" i="18"/>
  <c r="M175" i="18" s="1"/>
  <c r="O175" i="18" s="1"/>
  <c r="F176" i="18"/>
  <c r="N174" i="18"/>
  <c r="T174" i="18" s="1"/>
  <c r="E179" i="18"/>
  <c r="H175" i="18"/>
  <c r="Q174" i="18"/>
  <c r="AB174" i="18" s="1"/>
  <c r="A176" i="18"/>
  <c r="K176" i="18"/>
  <c r="U160" i="16"/>
  <c r="X160" i="16" s="1"/>
  <c r="Y160" i="16" s="1"/>
  <c r="P164" i="16"/>
  <c r="G165" i="16"/>
  <c r="L162" i="16"/>
  <c r="M162" i="16" s="1"/>
  <c r="N162" i="16" s="1"/>
  <c r="T162" i="16" s="1"/>
  <c r="V162" i="17"/>
  <c r="W162" i="17"/>
  <c r="F165" i="17"/>
  <c r="V161" i="16"/>
  <c r="W161" i="16"/>
  <c r="AA161" i="16" s="1"/>
  <c r="AC161" i="16" s="1"/>
  <c r="J164" i="16"/>
  <c r="I165" i="16"/>
  <c r="J165" i="17"/>
  <c r="I166" i="17"/>
  <c r="Y159" i="16"/>
  <c r="Y161" i="17"/>
  <c r="A163" i="16"/>
  <c r="K163" i="16"/>
  <c r="A164" i="17"/>
  <c r="K164" i="17"/>
  <c r="O163" i="17"/>
  <c r="F165" i="16"/>
  <c r="G165" i="17"/>
  <c r="P164" i="17"/>
  <c r="N163" i="17"/>
  <c r="T163" i="17" s="1"/>
  <c r="O161" i="16"/>
  <c r="S162" i="17"/>
  <c r="H168" i="17"/>
  <c r="Q167" i="17"/>
  <c r="AB167" i="17" s="1"/>
  <c r="E172" i="17"/>
  <c r="B171" i="17"/>
  <c r="Z170" i="17"/>
  <c r="H167" i="16"/>
  <c r="Q166" i="16"/>
  <c r="AB166" i="16" s="1"/>
  <c r="E173" i="16"/>
  <c r="B171" i="16"/>
  <c r="Z170" i="16"/>
  <c r="F127" i="2"/>
  <c r="G126" i="2"/>
  <c r="H162" i="2"/>
  <c r="Z130" i="2"/>
  <c r="B131" i="2"/>
  <c r="Y161" i="19" l="1"/>
  <c r="W163" i="19"/>
  <c r="AA163" i="19" s="1"/>
  <c r="AC163" i="19" s="1"/>
  <c r="V163" i="19"/>
  <c r="L164" i="19"/>
  <c r="M164" i="19" s="1"/>
  <c r="O164" i="19" s="1"/>
  <c r="V162" i="19"/>
  <c r="W162" i="19"/>
  <c r="AA162" i="19" s="1"/>
  <c r="AC162" i="19" s="1"/>
  <c r="O163" i="19"/>
  <c r="A165" i="19"/>
  <c r="K165" i="19"/>
  <c r="S162" i="19"/>
  <c r="C168" i="19"/>
  <c r="Q167" i="19"/>
  <c r="AB167" i="19" s="1"/>
  <c r="P167" i="19"/>
  <c r="I167" i="19"/>
  <c r="J166" i="19"/>
  <c r="G176" i="19"/>
  <c r="F177" i="19"/>
  <c r="E180" i="19"/>
  <c r="Z179" i="19"/>
  <c r="B180" i="19"/>
  <c r="H176" i="19"/>
  <c r="R165" i="18"/>
  <c r="U164" i="18"/>
  <c r="X164" i="18" s="1"/>
  <c r="Y164" i="18" s="1"/>
  <c r="S164" i="18"/>
  <c r="N175" i="18"/>
  <c r="T175" i="18" s="1"/>
  <c r="W175" i="18" s="1"/>
  <c r="AA175" i="18" s="1"/>
  <c r="AC175" i="18" s="1"/>
  <c r="V174" i="18"/>
  <c r="W174" i="18"/>
  <c r="AA174" i="18" s="1"/>
  <c r="AC174" i="18" s="1"/>
  <c r="H176" i="18"/>
  <c r="Q175" i="18"/>
  <c r="AB175" i="18" s="1"/>
  <c r="G177" i="18"/>
  <c r="P176" i="18"/>
  <c r="L176" i="18"/>
  <c r="M176" i="18" s="1"/>
  <c r="O176" i="18" s="1"/>
  <c r="F177" i="18"/>
  <c r="A177" i="18"/>
  <c r="K177" i="18"/>
  <c r="B181" i="18"/>
  <c r="Z180" i="18"/>
  <c r="E180" i="18"/>
  <c r="I179" i="18"/>
  <c r="J178" i="18"/>
  <c r="V162" i="16"/>
  <c r="W162" i="16"/>
  <c r="AA162" i="16" s="1"/>
  <c r="AC162" i="16" s="1"/>
  <c r="S161" i="16"/>
  <c r="U161" i="16"/>
  <c r="X161" i="16" s="1"/>
  <c r="Y161" i="16" s="1"/>
  <c r="A164" i="16"/>
  <c r="K164" i="16"/>
  <c r="F166" i="17"/>
  <c r="O162" i="16"/>
  <c r="V163" i="17"/>
  <c r="W163" i="17"/>
  <c r="AA163" i="17" s="1"/>
  <c r="AC163" i="17" s="1"/>
  <c r="F166" i="16"/>
  <c r="L163" i="16"/>
  <c r="M163" i="16" s="1"/>
  <c r="N163" i="16" s="1"/>
  <c r="T163" i="16" s="1"/>
  <c r="I167" i="17"/>
  <c r="J166" i="17"/>
  <c r="AA162" i="17"/>
  <c r="AC162" i="17" s="1"/>
  <c r="Y162" i="17"/>
  <c r="U163" i="17"/>
  <c r="X163" i="17" s="1"/>
  <c r="S163" i="17"/>
  <c r="K165" i="17"/>
  <c r="L165" i="17" s="1"/>
  <c r="M165" i="17" s="1"/>
  <c r="O165" i="17" s="1"/>
  <c r="A165" i="17"/>
  <c r="P165" i="16"/>
  <c r="G166" i="16"/>
  <c r="G166" i="17"/>
  <c r="P165" i="17"/>
  <c r="I166" i="16"/>
  <c r="J165" i="16"/>
  <c r="L164" i="17"/>
  <c r="M164" i="17" s="1"/>
  <c r="N164" i="17" s="1"/>
  <c r="T164" i="17" s="1"/>
  <c r="H169" i="17"/>
  <c r="Q168" i="17"/>
  <c r="AB168" i="17" s="1"/>
  <c r="Z171" i="17"/>
  <c r="B172" i="17"/>
  <c r="E173" i="17"/>
  <c r="B172" i="16"/>
  <c r="Z171" i="16"/>
  <c r="E174" i="16"/>
  <c r="H168" i="16"/>
  <c r="Q167" i="16"/>
  <c r="AB167" i="16" s="1"/>
  <c r="G127" i="2"/>
  <c r="F128" i="2"/>
  <c r="H163" i="2"/>
  <c r="Z131" i="2"/>
  <c r="B132" i="2"/>
  <c r="Y162" i="19" l="1"/>
  <c r="N164" i="19"/>
  <c r="T164" i="19" s="1"/>
  <c r="A166" i="19"/>
  <c r="K166" i="19"/>
  <c r="C169" i="19"/>
  <c r="Q168" i="19"/>
  <c r="AB168" i="19" s="1"/>
  <c r="P168" i="19"/>
  <c r="U163" i="19"/>
  <c r="X163" i="19" s="1"/>
  <c r="Y163" i="19" s="1"/>
  <c r="S163" i="19"/>
  <c r="U164" i="19"/>
  <c r="X164" i="19" s="1"/>
  <c r="I168" i="19"/>
  <c r="J167" i="19"/>
  <c r="L165" i="19"/>
  <c r="M165" i="19" s="1"/>
  <c r="N165" i="19" s="1"/>
  <c r="T165" i="19" s="1"/>
  <c r="H177" i="19"/>
  <c r="E181" i="19"/>
  <c r="G177" i="19"/>
  <c r="B181" i="19"/>
  <c r="Z180" i="19"/>
  <c r="F178" i="19"/>
  <c r="R166" i="18"/>
  <c r="U165" i="18"/>
  <c r="X165" i="18" s="1"/>
  <c r="Y165" i="18" s="1"/>
  <c r="S165" i="18"/>
  <c r="V175" i="18"/>
  <c r="A178" i="18"/>
  <c r="K178" i="18"/>
  <c r="H177" i="18"/>
  <c r="Q176" i="18"/>
  <c r="AB176" i="18" s="1"/>
  <c r="J179" i="18"/>
  <c r="I180" i="18"/>
  <c r="B182" i="18"/>
  <c r="Z181" i="18"/>
  <c r="N176" i="18"/>
  <c r="T176" i="18" s="1"/>
  <c r="E181" i="18"/>
  <c r="G178" i="18"/>
  <c r="P177" i="18"/>
  <c r="F178" i="18"/>
  <c r="L177" i="18"/>
  <c r="M177" i="18" s="1"/>
  <c r="N177" i="18" s="1"/>
  <c r="Y163" i="17"/>
  <c r="U165" i="17"/>
  <c r="X165" i="17" s="1"/>
  <c r="O164" i="17"/>
  <c r="J167" i="17"/>
  <c r="I168" i="17"/>
  <c r="F167" i="16"/>
  <c r="W164" i="17"/>
  <c r="AA164" i="17" s="1"/>
  <c r="AC164" i="17" s="1"/>
  <c r="V164" i="17"/>
  <c r="O163" i="16"/>
  <c r="F167" i="17"/>
  <c r="K165" i="16"/>
  <c r="A165" i="16"/>
  <c r="G167" i="17"/>
  <c r="P166" i="17"/>
  <c r="N165" i="17"/>
  <c r="T165" i="17" s="1"/>
  <c r="V163" i="16"/>
  <c r="W163" i="16"/>
  <c r="AA163" i="16" s="1"/>
  <c r="AC163" i="16" s="1"/>
  <c r="L164" i="16"/>
  <c r="M164" i="16" s="1"/>
  <c r="O164" i="16" s="1"/>
  <c r="J166" i="16"/>
  <c r="I167" i="16"/>
  <c r="P166" i="16"/>
  <c r="G167" i="16"/>
  <c r="A166" i="17"/>
  <c r="K166" i="17"/>
  <c r="L166" i="17" s="1"/>
  <c r="M166" i="17" s="1"/>
  <c r="S162" i="16"/>
  <c r="U162" i="16"/>
  <c r="X162" i="16" s="1"/>
  <c r="Y162" i="16" s="1"/>
  <c r="E174" i="17"/>
  <c r="Z172" i="17"/>
  <c r="B173" i="17"/>
  <c r="H170" i="17"/>
  <c r="Q169" i="17"/>
  <c r="AB169" i="17" s="1"/>
  <c r="E175" i="16"/>
  <c r="H169" i="16"/>
  <c r="Q168" i="16"/>
  <c r="AB168" i="16" s="1"/>
  <c r="Z172" i="16"/>
  <c r="B173" i="16"/>
  <c r="G128" i="2"/>
  <c r="F129" i="2"/>
  <c r="H164" i="2"/>
  <c r="B133" i="2"/>
  <c r="Z132" i="2"/>
  <c r="S164" i="19" l="1"/>
  <c r="A167" i="19"/>
  <c r="K167" i="19"/>
  <c r="C170" i="19"/>
  <c r="Q169" i="19"/>
  <c r="AB169" i="19" s="1"/>
  <c r="P169" i="19"/>
  <c r="J168" i="19"/>
  <c r="I169" i="19"/>
  <c r="L166" i="19"/>
  <c r="M166" i="19" s="1"/>
  <c r="N166" i="19" s="1"/>
  <c r="T166" i="19" s="1"/>
  <c r="O165" i="19"/>
  <c r="W165" i="19"/>
  <c r="AA165" i="19" s="1"/>
  <c r="AC165" i="19" s="1"/>
  <c r="V165" i="19"/>
  <c r="W164" i="19"/>
  <c r="AA164" i="19" s="1"/>
  <c r="AC164" i="19" s="1"/>
  <c r="V164" i="19"/>
  <c r="H178" i="19"/>
  <c r="F179" i="19"/>
  <c r="E182" i="19"/>
  <c r="Z181" i="19"/>
  <c r="B182" i="19"/>
  <c r="G178" i="19"/>
  <c r="R167" i="18"/>
  <c r="U166" i="18"/>
  <c r="X166" i="18" s="1"/>
  <c r="Y166" i="18" s="1"/>
  <c r="S166" i="18"/>
  <c r="T177" i="18"/>
  <c r="V177" i="18" s="1"/>
  <c r="O177" i="18"/>
  <c r="E182" i="18"/>
  <c r="I181" i="18"/>
  <c r="J180" i="18"/>
  <c r="L178" i="18"/>
  <c r="M178" i="18" s="1"/>
  <c r="O178" i="18" s="1"/>
  <c r="F179" i="18"/>
  <c r="W176" i="18"/>
  <c r="AA176" i="18" s="1"/>
  <c r="AC176" i="18" s="1"/>
  <c r="V176" i="18"/>
  <c r="K179" i="18"/>
  <c r="A179" i="18"/>
  <c r="G179" i="18"/>
  <c r="P178" i="18"/>
  <c r="Z182" i="18"/>
  <c r="B183" i="18"/>
  <c r="H178" i="18"/>
  <c r="Q177" i="18"/>
  <c r="AB177" i="18" s="1"/>
  <c r="A166" i="16"/>
  <c r="K166" i="16"/>
  <c r="F168" i="17"/>
  <c r="K167" i="17"/>
  <c r="L167" i="17" s="1"/>
  <c r="M167" i="17" s="1"/>
  <c r="N167" i="17" s="1"/>
  <c r="A167" i="17"/>
  <c r="G168" i="16"/>
  <c r="P167" i="16"/>
  <c r="N164" i="16"/>
  <c r="T164" i="16" s="1"/>
  <c r="V165" i="17"/>
  <c r="W165" i="17"/>
  <c r="L165" i="16"/>
  <c r="M165" i="16" s="1"/>
  <c r="N165" i="16" s="1"/>
  <c r="T165" i="16" s="1"/>
  <c r="S163" i="16"/>
  <c r="U163" i="16"/>
  <c r="X163" i="16" s="1"/>
  <c r="Y163" i="16" s="1"/>
  <c r="F168" i="16"/>
  <c r="U164" i="17"/>
  <c r="X164" i="17" s="1"/>
  <c r="Y164" i="17" s="1"/>
  <c r="S164" i="17"/>
  <c r="U164" i="16"/>
  <c r="X164" i="16" s="1"/>
  <c r="N166" i="17"/>
  <c r="T166" i="17" s="1"/>
  <c r="S165" i="17"/>
  <c r="J167" i="16"/>
  <c r="I168" i="16"/>
  <c r="G168" i="17"/>
  <c r="P167" i="17"/>
  <c r="O166" i="17"/>
  <c r="I169" i="17"/>
  <c r="J168" i="17"/>
  <c r="H171" i="17"/>
  <c r="Q170" i="17"/>
  <c r="AB170" i="17" s="1"/>
  <c r="E175" i="17"/>
  <c r="B174" i="17"/>
  <c r="Z173" i="17"/>
  <c r="H170" i="16"/>
  <c r="Q169" i="16"/>
  <c r="AB169" i="16" s="1"/>
  <c r="B174" i="16"/>
  <c r="Z173" i="16"/>
  <c r="E176" i="16"/>
  <c r="F130" i="2"/>
  <c r="G129" i="2"/>
  <c r="H165" i="2"/>
  <c r="B134" i="2"/>
  <c r="Z133" i="2"/>
  <c r="V166" i="19" l="1"/>
  <c r="W166" i="19"/>
  <c r="AA166" i="19" s="1"/>
  <c r="AC166" i="19" s="1"/>
  <c r="I170" i="19"/>
  <c r="J169" i="19"/>
  <c r="C171" i="19"/>
  <c r="P170" i="19"/>
  <c r="Q170" i="19"/>
  <c r="AB170" i="19" s="1"/>
  <c r="Y164" i="19"/>
  <c r="U165" i="19"/>
  <c r="X165" i="19" s="1"/>
  <c r="Y165" i="19" s="1"/>
  <c r="S165" i="19"/>
  <c r="K168" i="19"/>
  <c r="A168" i="19"/>
  <c r="L167" i="19"/>
  <c r="M167" i="19" s="1"/>
  <c r="N167" i="19" s="1"/>
  <c r="T167" i="19" s="1"/>
  <c r="O166" i="19"/>
  <c r="G179" i="19"/>
  <c r="B183" i="19"/>
  <c r="Z182" i="19"/>
  <c r="E183" i="19"/>
  <c r="F180" i="19"/>
  <c r="H179" i="19"/>
  <c r="R168" i="18"/>
  <c r="S167" i="18"/>
  <c r="U167" i="18"/>
  <c r="X167" i="18" s="1"/>
  <c r="Y167" i="18" s="1"/>
  <c r="W177" i="18"/>
  <c r="AA177" i="18" s="1"/>
  <c r="AC177" i="18" s="1"/>
  <c r="N178" i="18"/>
  <c r="T178" i="18" s="1"/>
  <c r="E183" i="18"/>
  <c r="H179" i="18"/>
  <c r="Q178" i="18"/>
  <c r="AB178" i="18" s="1"/>
  <c r="A180" i="18"/>
  <c r="K180" i="18"/>
  <c r="L179" i="18"/>
  <c r="M179" i="18" s="1"/>
  <c r="N179" i="18" s="1"/>
  <c r="F180" i="18"/>
  <c r="I182" i="18"/>
  <c r="J181" i="18"/>
  <c r="B184" i="18"/>
  <c r="Z183" i="18"/>
  <c r="G180" i="18"/>
  <c r="P179" i="18"/>
  <c r="O165" i="16"/>
  <c r="U165" i="16" s="1"/>
  <c r="X165" i="16" s="1"/>
  <c r="T167" i="17"/>
  <c r="W167" i="17" s="1"/>
  <c r="AA167" i="17" s="1"/>
  <c r="AC167" i="17" s="1"/>
  <c r="S164" i="16"/>
  <c r="AA165" i="17"/>
  <c r="AC165" i="17" s="1"/>
  <c r="Y165" i="17"/>
  <c r="G169" i="16"/>
  <c r="P168" i="16"/>
  <c r="A168" i="17"/>
  <c r="K168" i="17"/>
  <c r="L168" i="17" s="1"/>
  <c r="M168" i="17" s="1"/>
  <c r="N168" i="17" s="1"/>
  <c r="G169" i="17"/>
  <c r="P168" i="17"/>
  <c r="W166" i="17"/>
  <c r="AA166" i="17" s="1"/>
  <c r="AC166" i="17" s="1"/>
  <c r="V166" i="17"/>
  <c r="F169" i="17"/>
  <c r="I170" i="17"/>
  <c r="J169" i="17"/>
  <c r="I169" i="16"/>
  <c r="J168" i="16"/>
  <c r="V164" i="16"/>
  <c r="W164" i="16"/>
  <c r="AA164" i="16" s="1"/>
  <c r="AC164" i="16" s="1"/>
  <c r="L166" i="16"/>
  <c r="M166" i="16" s="1"/>
  <c r="O166" i="16" s="1"/>
  <c r="S166" i="17"/>
  <c r="U166" i="17"/>
  <c r="X166" i="17" s="1"/>
  <c r="K167" i="16"/>
  <c r="A167" i="16"/>
  <c r="F169" i="16"/>
  <c r="W165" i="16"/>
  <c r="AA165" i="16" s="1"/>
  <c r="AC165" i="16" s="1"/>
  <c r="V165" i="16"/>
  <c r="O167" i="17"/>
  <c r="E176" i="17"/>
  <c r="B175" i="17"/>
  <c r="Z174" i="17"/>
  <c r="H172" i="17"/>
  <c r="Q171" i="17"/>
  <c r="AB171" i="17" s="1"/>
  <c r="E177" i="16"/>
  <c r="B175" i="16"/>
  <c r="Z174" i="16"/>
  <c r="H171" i="16"/>
  <c r="Q170" i="16"/>
  <c r="AB170" i="16" s="1"/>
  <c r="G130" i="2"/>
  <c r="F131" i="2"/>
  <c r="H166" i="2"/>
  <c r="Z134" i="2"/>
  <c r="B135" i="2"/>
  <c r="O167" i="19" l="1"/>
  <c r="U167" i="19" s="1"/>
  <c r="X167" i="19" s="1"/>
  <c r="K169" i="19"/>
  <c r="A169" i="19"/>
  <c r="S166" i="19"/>
  <c r="U166" i="19"/>
  <c r="X166" i="19" s="1"/>
  <c r="Y166" i="19" s="1"/>
  <c r="L168" i="19"/>
  <c r="M168" i="19" s="1"/>
  <c r="O168" i="19" s="1"/>
  <c r="I171" i="19"/>
  <c r="J170" i="19"/>
  <c r="S167" i="19"/>
  <c r="V167" i="19"/>
  <c r="W167" i="19"/>
  <c r="AA167" i="19" s="1"/>
  <c r="AC167" i="19" s="1"/>
  <c r="C172" i="19"/>
  <c r="P171" i="19"/>
  <c r="Q171" i="19"/>
  <c r="AB171" i="19" s="1"/>
  <c r="H180" i="19"/>
  <c r="F181" i="19"/>
  <c r="E184" i="19"/>
  <c r="G180" i="19"/>
  <c r="B184" i="19"/>
  <c r="Z183" i="19"/>
  <c r="R169" i="18"/>
  <c r="S168" i="18"/>
  <c r="U168" i="18"/>
  <c r="X168" i="18" s="1"/>
  <c r="Y168" i="18" s="1"/>
  <c r="T179" i="18"/>
  <c r="V179" i="18" s="1"/>
  <c r="I183" i="18"/>
  <c r="J182" i="18"/>
  <c r="E184" i="18"/>
  <c r="V178" i="18"/>
  <c r="W178" i="18"/>
  <c r="AA178" i="18" s="1"/>
  <c r="AC178" i="18" s="1"/>
  <c r="O179" i="18"/>
  <c r="H180" i="18"/>
  <c r="Q179" i="18"/>
  <c r="AB179" i="18" s="1"/>
  <c r="G181" i="18"/>
  <c r="P180" i="18"/>
  <c r="B185" i="18"/>
  <c r="Z184" i="18"/>
  <c r="A181" i="18"/>
  <c r="K181" i="18"/>
  <c r="L180" i="18"/>
  <c r="M180" i="18" s="1"/>
  <c r="O180" i="18" s="1"/>
  <c r="F181" i="18"/>
  <c r="V167" i="17"/>
  <c r="S165" i="16"/>
  <c r="O168" i="17"/>
  <c r="U168" i="17" s="1"/>
  <c r="X168" i="17" s="1"/>
  <c r="Y166" i="17"/>
  <c r="T168" i="17"/>
  <c r="W168" i="17" s="1"/>
  <c r="AA168" i="17" s="1"/>
  <c r="AC168" i="17" s="1"/>
  <c r="L167" i="16"/>
  <c r="M167" i="16" s="1"/>
  <c r="O167" i="16" s="1"/>
  <c r="U166" i="16"/>
  <c r="X166" i="16" s="1"/>
  <c r="Y165" i="16"/>
  <c r="K169" i="17"/>
  <c r="L169" i="17" s="1"/>
  <c r="M169" i="17" s="1"/>
  <c r="O169" i="17" s="1"/>
  <c r="A169" i="17"/>
  <c r="Y164" i="16"/>
  <c r="J170" i="17"/>
  <c r="I171" i="17"/>
  <c r="U167" i="17"/>
  <c r="X167" i="17" s="1"/>
  <c r="Y167" i="17" s="1"/>
  <c r="S167" i="17"/>
  <c r="F170" i="16"/>
  <c r="K168" i="16"/>
  <c r="A168" i="16"/>
  <c r="S168" i="17"/>
  <c r="N166" i="16"/>
  <c r="T166" i="16" s="1"/>
  <c r="I170" i="16"/>
  <c r="J169" i="16"/>
  <c r="F170" i="17"/>
  <c r="G170" i="17"/>
  <c r="P169" i="17"/>
  <c r="G170" i="16"/>
  <c r="P169" i="16"/>
  <c r="H173" i="17"/>
  <c r="Q172" i="17"/>
  <c r="AB172" i="17" s="1"/>
  <c r="Z175" i="17"/>
  <c r="B176" i="17"/>
  <c r="E177" i="17"/>
  <c r="B176" i="16"/>
  <c r="Z175" i="16"/>
  <c r="H172" i="16"/>
  <c r="Q171" i="16"/>
  <c r="AB171" i="16" s="1"/>
  <c r="E178" i="16"/>
  <c r="F132" i="2"/>
  <c r="G131" i="2"/>
  <c r="H167" i="2"/>
  <c r="B136" i="2"/>
  <c r="Z135" i="2"/>
  <c r="Y167" i="19" l="1"/>
  <c r="J171" i="19"/>
  <c r="I172" i="19"/>
  <c r="N168" i="19"/>
  <c r="T168" i="19" s="1"/>
  <c r="C173" i="19"/>
  <c r="P172" i="19"/>
  <c r="Q172" i="19"/>
  <c r="AB172" i="19" s="1"/>
  <c r="U168" i="19"/>
  <c r="X168" i="19" s="1"/>
  <c r="A170" i="19"/>
  <c r="K170" i="19"/>
  <c r="L169" i="19"/>
  <c r="M169" i="19" s="1"/>
  <c r="N169" i="19" s="1"/>
  <c r="T169" i="19" s="1"/>
  <c r="G181" i="19"/>
  <c r="H181" i="19"/>
  <c r="F182" i="19"/>
  <c r="B185" i="19"/>
  <c r="Z184" i="19"/>
  <c r="E185" i="19"/>
  <c r="R170" i="18"/>
  <c r="U169" i="18"/>
  <c r="X169" i="18" s="1"/>
  <c r="Y169" i="18" s="1"/>
  <c r="S169" i="18"/>
  <c r="W179" i="18"/>
  <c r="AA179" i="18" s="1"/>
  <c r="AC179" i="18" s="1"/>
  <c r="Z185" i="18"/>
  <c r="B186" i="18"/>
  <c r="K182" i="18"/>
  <c r="A182" i="18"/>
  <c r="N180" i="18"/>
  <c r="T180" i="18" s="1"/>
  <c r="I184" i="18"/>
  <c r="J183" i="18"/>
  <c r="G182" i="18"/>
  <c r="P181" i="18"/>
  <c r="H181" i="18"/>
  <c r="Q180" i="18"/>
  <c r="AB180" i="18" s="1"/>
  <c r="E185" i="18"/>
  <c r="F182" i="18"/>
  <c r="L181" i="18"/>
  <c r="M181" i="18" s="1"/>
  <c r="O181" i="18" s="1"/>
  <c r="N169" i="17"/>
  <c r="T169" i="17" s="1"/>
  <c r="V168" i="17"/>
  <c r="Y168" i="17"/>
  <c r="F171" i="17"/>
  <c r="J171" i="17"/>
  <c r="I172" i="17"/>
  <c r="S166" i="16"/>
  <c r="G171" i="17"/>
  <c r="P170" i="17"/>
  <c r="A169" i="16"/>
  <c r="K169" i="16"/>
  <c r="F171" i="16"/>
  <c r="A170" i="17"/>
  <c r="K170" i="17"/>
  <c r="L170" i="17" s="1"/>
  <c r="M170" i="17" s="1"/>
  <c r="N170" i="17" s="1"/>
  <c r="U169" i="17"/>
  <c r="X169" i="17" s="1"/>
  <c r="I171" i="16"/>
  <c r="J170" i="16"/>
  <c r="N167" i="16"/>
  <c r="T167" i="16" s="1"/>
  <c r="G171" i="16"/>
  <c r="P170" i="16"/>
  <c r="V166" i="16"/>
  <c r="W166" i="16"/>
  <c r="AA166" i="16" s="1"/>
  <c r="AC166" i="16" s="1"/>
  <c r="L168" i="16"/>
  <c r="M168" i="16" s="1"/>
  <c r="O168" i="16" s="1"/>
  <c r="U167" i="16"/>
  <c r="X167" i="16" s="1"/>
  <c r="B177" i="17"/>
  <c r="Z176" i="17"/>
  <c r="E178" i="17"/>
  <c r="H174" i="17"/>
  <c r="Q173" i="17"/>
  <c r="AB173" i="17" s="1"/>
  <c r="Z176" i="16"/>
  <c r="B177" i="16"/>
  <c r="E179" i="16"/>
  <c r="H173" i="16"/>
  <c r="Q172" i="16"/>
  <c r="AB172" i="16" s="1"/>
  <c r="F133" i="2"/>
  <c r="G132" i="2"/>
  <c r="H168" i="2"/>
  <c r="Z136" i="2"/>
  <c r="B137" i="2"/>
  <c r="S168" i="19" l="1"/>
  <c r="W169" i="19"/>
  <c r="AA169" i="19" s="1"/>
  <c r="AC169" i="19" s="1"/>
  <c r="V169" i="19"/>
  <c r="O169" i="19"/>
  <c r="C174" i="19"/>
  <c r="P173" i="19"/>
  <c r="Q173" i="19"/>
  <c r="AB173" i="19" s="1"/>
  <c r="V168" i="19"/>
  <c r="W168" i="19"/>
  <c r="AA168" i="19" s="1"/>
  <c r="AC168" i="19" s="1"/>
  <c r="L170" i="19"/>
  <c r="M170" i="19" s="1"/>
  <c r="N170" i="19" s="1"/>
  <c r="T170" i="19" s="1"/>
  <c r="J172" i="19"/>
  <c r="I173" i="19"/>
  <c r="K171" i="19"/>
  <c r="A171" i="19"/>
  <c r="E186" i="19"/>
  <c r="Z185" i="19"/>
  <c r="B186" i="19"/>
  <c r="F183" i="19"/>
  <c r="G182" i="19"/>
  <c r="H182" i="19"/>
  <c r="R171" i="18"/>
  <c r="S170" i="18"/>
  <c r="U170" i="18"/>
  <c r="X170" i="18" s="1"/>
  <c r="Y170" i="18" s="1"/>
  <c r="I185" i="18"/>
  <c r="J184" i="18"/>
  <c r="N181" i="18"/>
  <c r="T181" i="18" s="1"/>
  <c r="E186" i="18"/>
  <c r="G183" i="18"/>
  <c r="P182" i="18"/>
  <c r="W180" i="18"/>
  <c r="AA180" i="18" s="1"/>
  <c r="AC180" i="18" s="1"/>
  <c r="V180" i="18"/>
  <c r="Z186" i="18"/>
  <c r="B187" i="18"/>
  <c r="L182" i="18"/>
  <c r="M182" i="18" s="1"/>
  <c r="O182" i="18" s="1"/>
  <c r="F183" i="18"/>
  <c r="H182" i="18"/>
  <c r="Q181" i="18"/>
  <c r="AB181" i="18" s="1"/>
  <c r="K183" i="18"/>
  <c r="A183" i="18"/>
  <c r="S169" i="17"/>
  <c r="W169" i="17"/>
  <c r="AA169" i="17" s="1"/>
  <c r="AC169" i="17" s="1"/>
  <c r="V169" i="17"/>
  <c r="N168" i="16"/>
  <c r="T168" i="16" s="1"/>
  <c r="W168" i="16" s="1"/>
  <c r="AA168" i="16" s="1"/>
  <c r="AC168" i="16" s="1"/>
  <c r="T170" i="17"/>
  <c r="W170" i="17" s="1"/>
  <c r="AA170" i="17" s="1"/>
  <c r="AC170" i="17" s="1"/>
  <c r="S167" i="16"/>
  <c r="G172" i="16"/>
  <c r="P171" i="16"/>
  <c r="J172" i="17"/>
  <c r="I173" i="17"/>
  <c r="W167" i="16"/>
  <c r="AA167" i="16" s="1"/>
  <c r="AC167" i="16" s="1"/>
  <c r="V167" i="16"/>
  <c r="A171" i="17"/>
  <c r="K171" i="17"/>
  <c r="L171" i="17" s="1"/>
  <c r="M171" i="17" s="1"/>
  <c r="N171" i="17" s="1"/>
  <c r="U168" i="16"/>
  <c r="X168" i="16" s="1"/>
  <c r="K170" i="16"/>
  <c r="A170" i="16"/>
  <c r="Y166" i="16"/>
  <c r="F172" i="16"/>
  <c r="G172" i="17"/>
  <c r="P171" i="17"/>
  <c r="O170" i="17"/>
  <c r="I172" i="16"/>
  <c r="J171" i="16"/>
  <c r="L169" i="16"/>
  <c r="M169" i="16" s="1"/>
  <c r="N169" i="16" s="1"/>
  <c r="T169" i="16" s="1"/>
  <c r="F172" i="17"/>
  <c r="H175" i="17"/>
  <c r="Q174" i="17"/>
  <c r="AB174" i="17" s="1"/>
  <c r="E179" i="17"/>
  <c r="B178" i="17"/>
  <c r="Z177" i="17"/>
  <c r="E180" i="16"/>
  <c r="Z177" i="16"/>
  <c r="B178" i="16"/>
  <c r="H174" i="16"/>
  <c r="Q173" i="16"/>
  <c r="AB173" i="16" s="1"/>
  <c r="F134" i="2"/>
  <c r="G133" i="2"/>
  <c r="H169" i="2"/>
  <c r="Z137" i="2"/>
  <c r="B138" i="2"/>
  <c r="O170" i="19" l="1"/>
  <c r="U170" i="19" s="1"/>
  <c r="X170" i="19" s="1"/>
  <c r="Y168" i="19"/>
  <c r="K172" i="19"/>
  <c r="A172" i="19"/>
  <c r="S170" i="19"/>
  <c r="S169" i="19"/>
  <c r="U169" i="19"/>
  <c r="X169" i="19" s="1"/>
  <c r="Y169" i="19" s="1"/>
  <c r="L171" i="19"/>
  <c r="M171" i="19" s="1"/>
  <c r="O171" i="19" s="1"/>
  <c r="V170" i="19"/>
  <c r="W170" i="19"/>
  <c r="AA170" i="19" s="1"/>
  <c r="AC170" i="19" s="1"/>
  <c r="I174" i="19"/>
  <c r="J173" i="19"/>
  <c r="C175" i="19"/>
  <c r="Q174" i="19"/>
  <c r="AB174" i="19" s="1"/>
  <c r="P174" i="19"/>
  <c r="E187" i="19"/>
  <c r="H183" i="19"/>
  <c r="F184" i="19"/>
  <c r="B187" i="19"/>
  <c r="Z186" i="19"/>
  <c r="G183" i="19"/>
  <c r="R172" i="18"/>
  <c r="U171" i="18"/>
  <c r="X171" i="18" s="1"/>
  <c r="Y171" i="18" s="1"/>
  <c r="S171" i="18"/>
  <c r="N182" i="18"/>
  <c r="T182" i="18" s="1"/>
  <c r="V182" i="18" s="1"/>
  <c r="G184" i="18"/>
  <c r="P183" i="18"/>
  <c r="K184" i="18"/>
  <c r="A184" i="18"/>
  <c r="H183" i="18"/>
  <c r="Q182" i="18"/>
  <c r="AB182" i="18" s="1"/>
  <c r="I186" i="18"/>
  <c r="J185" i="18"/>
  <c r="L183" i="18"/>
  <c r="M183" i="18" s="1"/>
  <c r="N183" i="18" s="1"/>
  <c r="F184" i="18"/>
  <c r="E187" i="18"/>
  <c r="B188" i="18"/>
  <c r="Z187" i="18"/>
  <c r="W181" i="18"/>
  <c r="AA181" i="18" s="1"/>
  <c r="AC181" i="18" s="1"/>
  <c r="V181" i="18"/>
  <c r="Y169" i="17"/>
  <c r="V170" i="17"/>
  <c r="Y167" i="16"/>
  <c r="V168" i="16"/>
  <c r="Y168" i="16"/>
  <c r="O169" i="16"/>
  <c r="U169" i="16" s="1"/>
  <c r="X169" i="16" s="1"/>
  <c r="S168" i="16"/>
  <c r="O171" i="17"/>
  <c r="U171" i="17" s="1"/>
  <c r="X171" i="17" s="1"/>
  <c r="T171" i="17"/>
  <c r="V171" i="17" s="1"/>
  <c r="A172" i="17"/>
  <c r="K172" i="17"/>
  <c r="L172" i="17" s="1"/>
  <c r="M172" i="17" s="1"/>
  <c r="N172" i="17" s="1"/>
  <c r="F173" i="17"/>
  <c r="S170" i="17"/>
  <c r="U170" i="17"/>
  <c r="X170" i="17" s="1"/>
  <c r="Y170" i="17" s="1"/>
  <c r="L170" i="16"/>
  <c r="M170" i="16" s="1"/>
  <c r="O170" i="16" s="1"/>
  <c r="A171" i="16"/>
  <c r="K171" i="16"/>
  <c r="F173" i="16"/>
  <c r="G173" i="16"/>
  <c r="P172" i="16"/>
  <c r="W169" i="16"/>
  <c r="AA169" i="16" s="1"/>
  <c r="AC169" i="16" s="1"/>
  <c r="V169" i="16"/>
  <c r="I173" i="16"/>
  <c r="J172" i="16"/>
  <c r="G173" i="17"/>
  <c r="P172" i="17"/>
  <c r="J173" i="17"/>
  <c r="I174" i="17"/>
  <c r="B179" i="17"/>
  <c r="Z178" i="17"/>
  <c r="H176" i="17"/>
  <c r="Q175" i="17"/>
  <c r="AB175" i="17" s="1"/>
  <c r="E180" i="17"/>
  <c r="H175" i="16"/>
  <c r="Q174" i="16"/>
  <c r="AB174" i="16" s="1"/>
  <c r="B179" i="16"/>
  <c r="Z178" i="16"/>
  <c r="E181" i="16"/>
  <c r="G134" i="2"/>
  <c r="F135" i="2"/>
  <c r="H170" i="2"/>
  <c r="B139" i="2"/>
  <c r="Z138" i="2"/>
  <c r="U171" i="19" l="1"/>
  <c r="X171" i="19" s="1"/>
  <c r="N171" i="19"/>
  <c r="T171" i="19" s="1"/>
  <c r="Y170" i="19"/>
  <c r="C176" i="19"/>
  <c r="P175" i="19"/>
  <c r="Q175" i="19"/>
  <c r="AB175" i="19" s="1"/>
  <c r="A173" i="19"/>
  <c r="K173" i="19"/>
  <c r="I175" i="19"/>
  <c r="J174" i="19"/>
  <c r="L172" i="19"/>
  <c r="M172" i="19" s="1"/>
  <c r="N172" i="19" s="1"/>
  <c r="T172" i="19" s="1"/>
  <c r="H184" i="19"/>
  <c r="G184" i="19"/>
  <c r="F185" i="19"/>
  <c r="E188" i="19"/>
  <c r="B188" i="19"/>
  <c r="Z187" i="19"/>
  <c r="W182" i="18"/>
  <c r="AA182" i="18" s="1"/>
  <c r="AC182" i="18" s="1"/>
  <c r="R173" i="18"/>
  <c r="S172" i="18"/>
  <c r="U172" i="18"/>
  <c r="X172" i="18" s="1"/>
  <c r="Y172" i="18" s="1"/>
  <c r="T183" i="18"/>
  <c r="W183" i="18" s="1"/>
  <c r="AA183" i="18" s="1"/>
  <c r="AC183" i="18" s="1"/>
  <c r="O183" i="18"/>
  <c r="J186" i="18"/>
  <c r="I187" i="18"/>
  <c r="E188" i="18"/>
  <c r="F185" i="18"/>
  <c r="L184" i="18"/>
  <c r="M184" i="18" s="1"/>
  <c r="O184" i="18" s="1"/>
  <c r="B189" i="18"/>
  <c r="Z188" i="18"/>
  <c r="H184" i="18"/>
  <c r="Q183" i="18"/>
  <c r="AB183" i="18" s="1"/>
  <c r="G185" i="18"/>
  <c r="P184" i="18"/>
  <c r="A185" i="18"/>
  <c r="K185" i="18"/>
  <c r="S171" i="17"/>
  <c r="S169" i="16"/>
  <c r="W171" i="17"/>
  <c r="AA171" i="17" s="1"/>
  <c r="AC171" i="17" s="1"/>
  <c r="N170" i="16"/>
  <c r="T170" i="16" s="1"/>
  <c r="V170" i="16" s="1"/>
  <c r="Y169" i="16"/>
  <c r="I175" i="17"/>
  <c r="J174" i="17"/>
  <c r="K172" i="16"/>
  <c r="A172" i="16"/>
  <c r="L171" i="16"/>
  <c r="M171" i="16" s="1"/>
  <c r="N171" i="16" s="1"/>
  <c r="T171" i="16" s="1"/>
  <c r="T172" i="17"/>
  <c r="K173" i="17"/>
  <c r="L173" i="17" s="1"/>
  <c r="M173" i="17" s="1"/>
  <c r="O173" i="17" s="1"/>
  <c r="A173" i="17"/>
  <c r="I174" i="16"/>
  <c r="J173" i="16"/>
  <c r="P173" i="16"/>
  <c r="G174" i="16"/>
  <c r="U170" i="16"/>
  <c r="X170" i="16" s="1"/>
  <c r="F174" i="17"/>
  <c r="O172" i="17"/>
  <c r="G174" i="17"/>
  <c r="P173" i="17"/>
  <c r="F174" i="16"/>
  <c r="H177" i="17"/>
  <c r="Q176" i="17"/>
  <c r="AB176" i="17" s="1"/>
  <c r="E181" i="17"/>
  <c r="Z179" i="17"/>
  <c r="B180" i="17"/>
  <c r="B180" i="16"/>
  <c r="Z179" i="16"/>
  <c r="E182" i="16"/>
  <c r="H176" i="16"/>
  <c r="Q175" i="16"/>
  <c r="AB175" i="16" s="1"/>
  <c r="G135" i="2"/>
  <c r="F136" i="2"/>
  <c r="H171" i="2"/>
  <c r="Z139" i="2"/>
  <c r="B140" i="2"/>
  <c r="W172" i="19" l="1"/>
  <c r="AA172" i="19" s="1"/>
  <c r="AC172" i="19" s="1"/>
  <c r="V172" i="19"/>
  <c r="A174" i="19"/>
  <c r="K174" i="19"/>
  <c r="V171" i="19"/>
  <c r="W171" i="19"/>
  <c r="AA171" i="19" s="1"/>
  <c r="AC171" i="19" s="1"/>
  <c r="O172" i="19"/>
  <c r="I176" i="19"/>
  <c r="J175" i="19"/>
  <c r="S171" i="19"/>
  <c r="L173" i="19"/>
  <c r="M173" i="19" s="1"/>
  <c r="O173" i="19" s="1"/>
  <c r="C177" i="19"/>
  <c r="Q176" i="19"/>
  <c r="AB176" i="19" s="1"/>
  <c r="P176" i="19"/>
  <c r="B189" i="19"/>
  <c r="Z188" i="19"/>
  <c r="E189" i="19"/>
  <c r="G185" i="19"/>
  <c r="H185" i="19"/>
  <c r="F186" i="19"/>
  <c r="R174" i="18"/>
  <c r="U173" i="18"/>
  <c r="X173" i="18" s="1"/>
  <c r="Y173" i="18" s="1"/>
  <c r="S173" i="18"/>
  <c r="V183" i="18"/>
  <c r="E189" i="18"/>
  <c r="H185" i="18"/>
  <c r="Q184" i="18"/>
  <c r="AB184" i="18" s="1"/>
  <c r="N184" i="18"/>
  <c r="T184" i="18" s="1"/>
  <c r="I188" i="18"/>
  <c r="J187" i="18"/>
  <c r="G186" i="18"/>
  <c r="P185" i="18"/>
  <c r="Z189" i="18"/>
  <c r="B190" i="18"/>
  <c r="L185" i="18"/>
  <c r="M185" i="18" s="1"/>
  <c r="N185" i="18" s="1"/>
  <c r="F186" i="18"/>
  <c r="A186" i="18"/>
  <c r="K186" i="18"/>
  <c r="W170" i="16"/>
  <c r="AA170" i="16" s="1"/>
  <c r="AC170" i="16" s="1"/>
  <c r="S170" i="16"/>
  <c r="Y171" i="17"/>
  <c r="O171" i="16"/>
  <c r="S171" i="16" s="1"/>
  <c r="U173" i="17"/>
  <c r="X173" i="17" s="1"/>
  <c r="V171" i="16"/>
  <c r="W171" i="16"/>
  <c r="AA171" i="16" s="1"/>
  <c r="AC171" i="16" s="1"/>
  <c r="G175" i="17"/>
  <c r="P174" i="17"/>
  <c r="N173" i="17"/>
  <c r="T173" i="17" s="1"/>
  <c r="G175" i="16"/>
  <c r="P174" i="16"/>
  <c r="F175" i="17"/>
  <c r="L172" i="16"/>
  <c r="M172" i="16" s="1"/>
  <c r="N172" i="16" s="1"/>
  <c r="T172" i="16" s="1"/>
  <c r="F175" i="16"/>
  <c r="S172" i="17"/>
  <c r="U172" i="17"/>
  <c r="X172" i="17" s="1"/>
  <c r="K173" i="16"/>
  <c r="A173" i="16"/>
  <c r="W172" i="17"/>
  <c r="AA172" i="17" s="1"/>
  <c r="AC172" i="17" s="1"/>
  <c r="V172" i="17"/>
  <c r="K174" i="17"/>
  <c r="L174" i="17" s="1"/>
  <c r="M174" i="17" s="1"/>
  <c r="N174" i="17" s="1"/>
  <c r="A174" i="17"/>
  <c r="J174" i="16"/>
  <c r="I175" i="16"/>
  <c r="I176" i="17"/>
  <c r="J175" i="17"/>
  <c r="Z180" i="17"/>
  <c r="B181" i="17"/>
  <c r="H178" i="17"/>
  <c r="Q177" i="17"/>
  <c r="AB177" i="17" s="1"/>
  <c r="E182" i="17"/>
  <c r="E183" i="16"/>
  <c r="H177" i="16"/>
  <c r="Q176" i="16"/>
  <c r="AB176" i="16" s="1"/>
  <c r="Z180" i="16"/>
  <c r="B181" i="16"/>
  <c r="F137" i="2"/>
  <c r="G136" i="2"/>
  <c r="H172" i="2"/>
  <c r="B141" i="2"/>
  <c r="Z140" i="2"/>
  <c r="Y171" i="19" l="1"/>
  <c r="N173" i="19"/>
  <c r="T173" i="19" s="1"/>
  <c r="J176" i="19"/>
  <c r="I177" i="19"/>
  <c r="L174" i="19"/>
  <c r="M174" i="19" s="1"/>
  <c r="O174" i="19" s="1"/>
  <c r="U173" i="19"/>
  <c r="X173" i="19" s="1"/>
  <c r="U172" i="19"/>
  <c r="X172" i="19" s="1"/>
  <c r="Y172" i="19" s="1"/>
  <c r="S172" i="19"/>
  <c r="C178" i="19"/>
  <c r="Q177" i="19"/>
  <c r="AB177" i="19" s="1"/>
  <c r="P177" i="19"/>
  <c r="A175" i="19"/>
  <c r="K175" i="19"/>
  <c r="Z189" i="19"/>
  <c r="B190" i="19"/>
  <c r="F187" i="19"/>
  <c r="H186" i="19"/>
  <c r="E190" i="19"/>
  <c r="G186" i="19"/>
  <c r="R175" i="18"/>
  <c r="S174" i="18"/>
  <c r="U174" i="18"/>
  <c r="X174" i="18" s="1"/>
  <c r="Y174" i="18" s="1"/>
  <c r="T185" i="18"/>
  <c r="V185" i="18" s="1"/>
  <c r="O185" i="18"/>
  <c r="L186" i="18"/>
  <c r="M186" i="18" s="1"/>
  <c r="O186" i="18" s="1"/>
  <c r="F187" i="18"/>
  <c r="B191" i="18"/>
  <c r="Z190" i="18"/>
  <c r="A187" i="18"/>
  <c r="K187" i="18"/>
  <c r="I189" i="18"/>
  <c r="J188" i="18"/>
  <c r="H186" i="18"/>
  <c r="Q185" i="18"/>
  <c r="AB185" i="18" s="1"/>
  <c r="E190" i="18"/>
  <c r="W184" i="18"/>
  <c r="AA184" i="18" s="1"/>
  <c r="AC184" i="18" s="1"/>
  <c r="V184" i="18"/>
  <c r="G187" i="18"/>
  <c r="P186" i="18"/>
  <c r="U171" i="16"/>
  <c r="X171" i="16" s="1"/>
  <c r="Y171" i="16" s="1"/>
  <c r="Y170" i="16"/>
  <c r="T174" i="17"/>
  <c r="V174" i="17" s="1"/>
  <c r="Y172" i="17"/>
  <c r="I176" i="16"/>
  <c r="J175" i="16"/>
  <c r="W172" i="16"/>
  <c r="AA172" i="16" s="1"/>
  <c r="AC172" i="16" s="1"/>
  <c r="V172" i="16"/>
  <c r="O174" i="17"/>
  <c r="W173" i="17"/>
  <c r="AA173" i="17" s="1"/>
  <c r="AC173" i="17" s="1"/>
  <c r="V173" i="17"/>
  <c r="A174" i="16"/>
  <c r="K174" i="16"/>
  <c r="O172" i="16"/>
  <c r="F176" i="17"/>
  <c r="A175" i="17"/>
  <c r="K175" i="17"/>
  <c r="L175" i="17" s="1"/>
  <c r="M175" i="17" s="1"/>
  <c r="O175" i="17" s="1"/>
  <c r="G176" i="17"/>
  <c r="P175" i="17"/>
  <c r="S173" i="17"/>
  <c r="I177" i="17"/>
  <c r="J176" i="17"/>
  <c r="W174" i="17"/>
  <c r="AA174" i="17" s="1"/>
  <c r="AC174" i="17" s="1"/>
  <c r="L173" i="16"/>
  <c r="M173" i="16" s="1"/>
  <c r="O173" i="16" s="1"/>
  <c r="F176" i="16"/>
  <c r="P175" i="16"/>
  <c r="G176" i="16"/>
  <c r="H179" i="17"/>
  <c r="Q178" i="17"/>
  <c r="AB178" i="17" s="1"/>
  <c r="B182" i="17"/>
  <c r="Z181" i="17"/>
  <c r="E183" i="17"/>
  <c r="Z181" i="16"/>
  <c r="B182" i="16"/>
  <c r="E184" i="16"/>
  <c r="H178" i="16"/>
  <c r="Q177" i="16"/>
  <c r="AB177" i="16" s="1"/>
  <c r="F138" i="2"/>
  <c r="G137" i="2"/>
  <c r="H173" i="2"/>
  <c r="B142" i="2"/>
  <c r="Z141" i="2"/>
  <c r="S173" i="19" l="1"/>
  <c r="N174" i="19"/>
  <c r="T174" i="19" s="1"/>
  <c r="V174" i="19" s="1"/>
  <c r="L175" i="19"/>
  <c r="M175" i="19" s="1"/>
  <c r="O175" i="19" s="1"/>
  <c r="C179" i="19"/>
  <c r="Q178" i="19"/>
  <c r="AB178" i="19" s="1"/>
  <c r="P178" i="19"/>
  <c r="I178" i="19"/>
  <c r="J177" i="19"/>
  <c r="K176" i="19"/>
  <c r="A176" i="19"/>
  <c r="U174" i="19"/>
  <c r="X174" i="19" s="1"/>
  <c r="W173" i="19"/>
  <c r="AA173" i="19" s="1"/>
  <c r="AC173" i="19" s="1"/>
  <c r="V173" i="19"/>
  <c r="F188" i="19"/>
  <c r="H187" i="19"/>
  <c r="G187" i="19"/>
  <c r="E191" i="19"/>
  <c r="B191" i="19"/>
  <c r="Z190" i="19"/>
  <c r="R176" i="18"/>
  <c r="S175" i="18"/>
  <c r="U175" i="18"/>
  <c r="X175" i="18" s="1"/>
  <c r="Y175" i="18" s="1"/>
  <c r="W185" i="18"/>
  <c r="AA185" i="18" s="1"/>
  <c r="AC185" i="18" s="1"/>
  <c r="N186" i="18"/>
  <c r="T186" i="18" s="1"/>
  <c r="E191" i="18"/>
  <c r="I190" i="18"/>
  <c r="J189" i="18"/>
  <c r="L187" i="18"/>
  <c r="M187" i="18" s="1"/>
  <c r="N187" i="18" s="1"/>
  <c r="F188" i="18"/>
  <c r="G188" i="18"/>
  <c r="P187" i="18"/>
  <c r="H187" i="18"/>
  <c r="Q186" i="18"/>
  <c r="AB186" i="18" s="1"/>
  <c r="B192" i="18"/>
  <c r="Z191" i="18"/>
  <c r="A188" i="18"/>
  <c r="K188" i="18"/>
  <c r="U175" i="17"/>
  <c r="X175" i="17" s="1"/>
  <c r="P176" i="16"/>
  <c r="G177" i="16"/>
  <c r="N173" i="16"/>
  <c r="T173" i="16" s="1"/>
  <c r="K176" i="17"/>
  <c r="L176" i="17" s="1"/>
  <c r="M176" i="17" s="1"/>
  <c r="N176" i="17" s="1"/>
  <c r="A176" i="17"/>
  <c r="G177" i="17"/>
  <c r="P176" i="17"/>
  <c r="U173" i="16"/>
  <c r="X173" i="16" s="1"/>
  <c r="J177" i="17"/>
  <c r="I178" i="17"/>
  <c r="N175" i="17"/>
  <c r="T175" i="17" s="1"/>
  <c r="F177" i="17"/>
  <c r="S172" i="16"/>
  <c r="U172" i="16"/>
  <c r="X172" i="16" s="1"/>
  <c r="Y172" i="16" s="1"/>
  <c r="A175" i="16"/>
  <c r="K175" i="16"/>
  <c r="F177" i="16"/>
  <c r="Y173" i="17"/>
  <c r="L174" i="16"/>
  <c r="M174" i="16" s="1"/>
  <c r="O174" i="16" s="1"/>
  <c r="S174" i="17"/>
  <c r="U174" i="17"/>
  <c r="X174" i="17" s="1"/>
  <c r="Y174" i="17" s="1"/>
  <c r="J176" i="16"/>
  <c r="I177" i="16"/>
  <c r="H180" i="17"/>
  <c r="Q179" i="17"/>
  <c r="AB179" i="17" s="1"/>
  <c r="E184" i="17"/>
  <c r="B183" i="17"/>
  <c r="Z182" i="17"/>
  <c r="B183" i="16"/>
  <c r="Z182" i="16"/>
  <c r="H179" i="16"/>
  <c r="Q178" i="16"/>
  <c r="AB178" i="16" s="1"/>
  <c r="E185" i="16"/>
  <c r="G138" i="2"/>
  <c r="F139" i="2"/>
  <c r="H174" i="2"/>
  <c r="Z142" i="2"/>
  <c r="B143" i="2"/>
  <c r="S174" i="19" l="1"/>
  <c r="W174" i="19"/>
  <c r="AA174" i="19" s="1"/>
  <c r="AC174" i="19" s="1"/>
  <c r="L176" i="19"/>
  <c r="M176" i="19" s="1"/>
  <c r="N176" i="19" s="1"/>
  <c r="T176" i="19" s="1"/>
  <c r="C180" i="19"/>
  <c r="P179" i="19"/>
  <c r="Q179" i="19"/>
  <c r="AB179" i="19" s="1"/>
  <c r="A177" i="19"/>
  <c r="K177" i="19"/>
  <c r="Y173" i="19"/>
  <c r="N175" i="19"/>
  <c r="T175" i="19" s="1"/>
  <c r="I179" i="19"/>
  <c r="J178" i="19"/>
  <c r="U175" i="19"/>
  <c r="X175" i="19" s="1"/>
  <c r="S175" i="19"/>
  <c r="G188" i="19"/>
  <c r="B192" i="19"/>
  <c r="Z191" i="19"/>
  <c r="E192" i="19"/>
  <c r="F189" i="19"/>
  <c r="H188" i="19"/>
  <c r="R177" i="18"/>
  <c r="U176" i="18"/>
  <c r="X176" i="18" s="1"/>
  <c r="Y176" i="18" s="1"/>
  <c r="S176" i="18"/>
  <c r="T187" i="18"/>
  <c r="V187" i="18" s="1"/>
  <c r="O187" i="18"/>
  <c r="F189" i="18"/>
  <c r="L188" i="18"/>
  <c r="M188" i="18" s="1"/>
  <c r="O188" i="18" s="1"/>
  <c r="I191" i="18"/>
  <c r="J190" i="18"/>
  <c r="G189" i="18"/>
  <c r="P188" i="18"/>
  <c r="E192" i="18"/>
  <c r="W186" i="18"/>
  <c r="AA186" i="18" s="1"/>
  <c r="AC186" i="18" s="1"/>
  <c r="V186" i="18"/>
  <c r="H188" i="18"/>
  <c r="Q187" i="18"/>
  <c r="AB187" i="18" s="1"/>
  <c r="B193" i="18"/>
  <c r="Z192" i="18"/>
  <c r="A189" i="18"/>
  <c r="K189" i="18"/>
  <c r="T176" i="17"/>
  <c r="W176" i="17" s="1"/>
  <c r="AA176" i="17" s="1"/>
  <c r="AC176" i="17" s="1"/>
  <c r="S173" i="16"/>
  <c r="L175" i="16"/>
  <c r="M175" i="16" s="1"/>
  <c r="O175" i="16" s="1"/>
  <c r="K177" i="17"/>
  <c r="L177" i="17" s="1"/>
  <c r="M177" i="17" s="1"/>
  <c r="N177" i="17" s="1"/>
  <c r="A177" i="17"/>
  <c r="G178" i="17"/>
  <c r="P177" i="17"/>
  <c r="G178" i="16"/>
  <c r="P177" i="16"/>
  <c r="F178" i="17"/>
  <c r="I178" i="16"/>
  <c r="J177" i="16"/>
  <c r="U174" i="16"/>
  <c r="X174" i="16" s="1"/>
  <c r="V175" i="17"/>
  <c r="W175" i="17"/>
  <c r="O176" i="17"/>
  <c r="S175" i="17"/>
  <c r="A176" i="16"/>
  <c r="K176" i="16"/>
  <c r="N174" i="16"/>
  <c r="T174" i="16" s="1"/>
  <c r="F178" i="16"/>
  <c r="I179" i="17"/>
  <c r="J178" i="17"/>
  <c r="W173" i="16"/>
  <c r="AA173" i="16" s="1"/>
  <c r="AC173" i="16" s="1"/>
  <c r="V173" i="16"/>
  <c r="Z183" i="17"/>
  <c r="B184" i="17"/>
  <c r="H181" i="17"/>
  <c r="Q180" i="17"/>
  <c r="AB180" i="17" s="1"/>
  <c r="E185" i="17"/>
  <c r="E186" i="16"/>
  <c r="B184" i="16"/>
  <c r="Z183" i="16"/>
  <c r="H180" i="16"/>
  <c r="Q179" i="16"/>
  <c r="AB179" i="16" s="1"/>
  <c r="G139" i="2"/>
  <c r="F140" i="2"/>
  <c r="H175" i="2"/>
  <c r="B144" i="2"/>
  <c r="Z143" i="2"/>
  <c r="Y174" i="19" l="1"/>
  <c r="A178" i="19"/>
  <c r="K178" i="19"/>
  <c r="L177" i="19"/>
  <c r="M177" i="19" s="1"/>
  <c r="N177" i="19" s="1"/>
  <c r="T177" i="19" s="1"/>
  <c r="I180" i="19"/>
  <c r="J179" i="19"/>
  <c r="C181" i="19"/>
  <c r="Q180" i="19"/>
  <c r="AB180" i="19" s="1"/>
  <c r="P180" i="19"/>
  <c r="V175" i="19"/>
  <c r="W175" i="19"/>
  <c r="AA175" i="19" s="1"/>
  <c r="AC175" i="19" s="1"/>
  <c r="O176" i="19"/>
  <c r="W176" i="19"/>
  <c r="AA176" i="19" s="1"/>
  <c r="AC176" i="19" s="1"/>
  <c r="V176" i="19"/>
  <c r="E193" i="19"/>
  <c r="G189" i="19"/>
  <c r="H189" i="19"/>
  <c r="F190" i="19"/>
  <c r="B193" i="19"/>
  <c r="Z192" i="19"/>
  <c r="W187" i="18"/>
  <c r="AA187" i="18" s="1"/>
  <c r="AC187" i="18" s="1"/>
  <c r="R178" i="18"/>
  <c r="U177" i="18"/>
  <c r="X177" i="18" s="1"/>
  <c r="Y177" i="18" s="1"/>
  <c r="S177" i="18"/>
  <c r="G190" i="18"/>
  <c r="P189" i="18"/>
  <c r="N188" i="18"/>
  <c r="T188" i="18" s="1"/>
  <c r="E193" i="18"/>
  <c r="K190" i="18"/>
  <c r="A190" i="18"/>
  <c r="Z193" i="18"/>
  <c r="B194" i="18"/>
  <c r="H189" i="18"/>
  <c r="Q188" i="18"/>
  <c r="AB188" i="18" s="1"/>
  <c r="J191" i="18"/>
  <c r="I192" i="18"/>
  <c r="L189" i="18"/>
  <c r="M189" i="18" s="1"/>
  <c r="O189" i="18" s="1"/>
  <c r="F190" i="18"/>
  <c r="V176" i="17"/>
  <c r="T177" i="17"/>
  <c r="V177" i="17" s="1"/>
  <c r="A178" i="17"/>
  <c r="K178" i="17"/>
  <c r="L178" i="17" s="1"/>
  <c r="M178" i="17" s="1"/>
  <c r="O178" i="17" s="1"/>
  <c r="W174" i="16"/>
  <c r="AA174" i="16" s="1"/>
  <c r="AC174" i="16" s="1"/>
  <c r="V174" i="16"/>
  <c r="S176" i="17"/>
  <c r="U176" i="17"/>
  <c r="X176" i="17" s="1"/>
  <c r="Y176" i="17" s="1"/>
  <c r="I180" i="17"/>
  <c r="J179" i="17"/>
  <c r="L176" i="16"/>
  <c r="M176" i="16" s="1"/>
  <c r="N176" i="16" s="1"/>
  <c r="T176" i="16" s="1"/>
  <c r="AA175" i="17"/>
  <c r="AC175" i="17" s="1"/>
  <c r="Y175" i="17"/>
  <c r="A177" i="16"/>
  <c r="K177" i="16"/>
  <c r="F179" i="17"/>
  <c r="G179" i="17"/>
  <c r="P178" i="17"/>
  <c r="J178" i="16"/>
  <c r="I179" i="16"/>
  <c r="N175" i="16"/>
  <c r="T175" i="16" s="1"/>
  <c r="F179" i="16"/>
  <c r="S174" i="16"/>
  <c r="Y173" i="16"/>
  <c r="G179" i="16"/>
  <c r="P178" i="16"/>
  <c r="O177" i="17"/>
  <c r="U175" i="16"/>
  <c r="X175" i="16" s="1"/>
  <c r="E186" i="17"/>
  <c r="Z184" i="17"/>
  <c r="B185" i="17"/>
  <c r="H182" i="17"/>
  <c r="Q181" i="17"/>
  <c r="AB181" i="17" s="1"/>
  <c r="H181" i="16"/>
  <c r="Q180" i="16"/>
  <c r="AB180" i="16" s="1"/>
  <c r="Z184" i="16"/>
  <c r="B185" i="16"/>
  <c r="E187" i="16"/>
  <c r="F141" i="2"/>
  <c r="G140" i="2"/>
  <c r="H176" i="2"/>
  <c r="B145" i="2"/>
  <c r="Z144" i="2"/>
  <c r="U176" i="19" l="1"/>
  <c r="X176" i="19" s="1"/>
  <c r="Y176" i="19" s="1"/>
  <c r="S176" i="19"/>
  <c r="O177" i="19"/>
  <c r="C182" i="19"/>
  <c r="Q181" i="19"/>
  <c r="AB181" i="19" s="1"/>
  <c r="P181" i="19"/>
  <c r="W177" i="19"/>
  <c r="AA177" i="19" s="1"/>
  <c r="AC177" i="19" s="1"/>
  <c r="V177" i="19"/>
  <c r="K179" i="19"/>
  <c r="A179" i="19"/>
  <c r="L178" i="19"/>
  <c r="M178" i="19" s="1"/>
  <c r="N178" i="19" s="1"/>
  <c r="T178" i="19" s="1"/>
  <c r="Y175" i="19"/>
  <c r="J180" i="19"/>
  <c r="I181" i="19"/>
  <c r="F191" i="19"/>
  <c r="H190" i="19"/>
  <c r="E194" i="19"/>
  <c r="Z193" i="19"/>
  <c r="B194" i="19"/>
  <c r="G190" i="19"/>
  <c r="R179" i="18"/>
  <c r="S178" i="18"/>
  <c r="U178" i="18"/>
  <c r="X178" i="18" s="1"/>
  <c r="Y178" i="18" s="1"/>
  <c r="Z194" i="18"/>
  <c r="B195" i="18"/>
  <c r="E194" i="18"/>
  <c r="G191" i="18"/>
  <c r="P190" i="18"/>
  <c r="N189" i="18"/>
  <c r="T189" i="18" s="1"/>
  <c r="I193" i="18"/>
  <c r="J192" i="18"/>
  <c r="H190" i="18"/>
  <c r="Q189" i="18"/>
  <c r="AB189" i="18" s="1"/>
  <c r="L190" i="18"/>
  <c r="M190" i="18" s="1"/>
  <c r="O190" i="18" s="1"/>
  <c r="F191" i="18"/>
  <c r="K191" i="18"/>
  <c r="A191" i="18"/>
  <c r="W188" i="18"/>
  <c r="AA188" i="18" s="1"/>
  <c r="AC188" i="18" s="1"/>
  <c r="V188" i="18"/>
  <c r="W177" i="17"/>
  <c r="AA177" i="17" s="1"/>
  <c r="AC177" i="17" s="1"/>
  <c r="Y174" i="16"/>
  <c r="N178" i="17"/>
  <c r="T178" i="17" s="1"/>
  <c r="V178" i="17" s="1"/>
  <c r="V176" i="16"/>
  <c r="W176" i="16"/>
  <c r="AA176" i="16" s="1"/>
  <c r="AC176" i="16" s="1"/>
  <c r="U178" i="17"/>
  <c r="X178" i="17" s="1"/>
  <c r="G180" i="16"/>
  <c r="P179" i="16"/>
  <c r="A178" i="16"/>
  <c r="K178" i="16"/>
  <c r="S175" i="16"/>
  <c r="F180" i="16"/>
  <c r="F180" i="17"/>
  <c r="A179" i="17"/>
  <c r="K179" i="17"/>
  <c r="L179" i="17" s="1"/>
  <c r="M179" i="17" s="1"/>
  <c r="N179" i="17" s="1"/>
  <c r="S177" i="17"/>
  <c r="U177" i="17"/>
  <c r="X177" i="17" s="1"/>
  <c r="W175" i="16"/>
  <c r="AA175" i="16" s="1"/>
  <c r="AC175" i="16" s="1"/>
  <c r="V175" i="16"/>
  <c r="G180" i="17"/>
  <c r="P179" i="17"/>
  <c r="L177" i="16"/>
  <c r="M177" i="16" s="1"/>
  <c r="N177" i="16" s="1"/>
  <c r="T177" i="16" s="1"/>
  <c r="O176" i="16"/>
  <c r="J180" i="17"/>
  <c r="I181" i="17"/>
  <c r="J179" i="16"/>
  <c r="I180" i="16"/>
  <c r="B186" i="17"/>
  <c r="Z185" i="17"/>
  <c r="E187" i="17"/>
  <c r="H183" i="17"/>
  <c r="Q182" i="17"/>
  <c r="AB182" i="17" s="1"/>
  <c r="Z185" i="16"/>
  <c r="B186" i="16"/>
  <c r="E188" i="16"/>
  <c r="H182" i="16"/>
  <c r="Q181" i="16"/>
  <c r="AB181" i="16" s="1"/>
  <c r="G141" i="2"/>
  <c r="F142" i="2"/>
  <c r="H177" i="2"/>
  <c r="Z145" i="2"/>
  <c r="B146" i="2"/>
  <c r="O178" i="19" l="1"/>
  <c r="C183" i="19"/>
  <c r="P182" i="19"/>
  <c r="Q182" i="19"/>
  <c r="AB182" i="19" s="1"/>
  <c r="I182" i="19"/>
  <c r="J181" i="19"/>
  <c r="V178" i="19"/>
  <c r="W178" i="19"/>
  <c r="AA178" i="19" s="1"/>
  <c r="AC178" i="19" s="1"/>
  <c r="S177" i="19"/>
  <c r="U177" i="19"/>
  <c r="X177" i="19" s="1"/>
  <c r="Y177" i="19" s="1"/>
  <c r="A180" i="19"/>
  <c r="K180" i="19"/>
  <c r="L179" i="19"/>
  <c r="M179" i="19" s="1"/>
  <c r="O179" i="19" s="1"/>
  <c r="F192" i="19"/>
  <c r="G191" i="19"/>
  <c r="H191" i="19"/>
  <c r="B195" i="19"/>
  <c r="Z194" i="19"/>
  <c r="E195" i="19"/>
  <c r="R180" i="18"/>
  <c r="S179" i="18"/>
  <c r="U179" i="18"/>
  <c r="X179" i="18" s="1"/>
  <c r="Y179" i="18" s="1"/>
  <c r="N190" i="18"/>
  <c r="T190" i="18" s="1"/>
  <c r="W190" i="18" s="1"/>
  <c r="AA190" i="18" s="1"/>
  <c r="AC190" i="18" s="1"/>
  <c r="K192" i="18"/>
  <c r="A192" i="18"/>
  <c r="G192" i="18"/>
  <c r="P191" i="18"/>
  <c r="B196" i="18"/>
  <c r="Z195" i="18"/>
  <c r="L191" i="18"/>
  <c r="M191" i="18" s="1"/>
  <c r="O191" i="18" s="1"/>
  <c r="F192" i="18"/>
  <c r="I194" i="18"/>
  <c r="J193" i="18"/>
  <c r="V189" i="18"/>
  <c r="W189" i="18"/>
  <c r="AA189" i="18" s="1"/>
  <c r="AC189" i="18" s="1"/>
  <c r="E195" i="18"/>
  <c r="H191" i="18"/>
  <c r="Q190" i="18"/>
  <c r="AB190" i="18" s="1"/>
  <c r="S178" i="17"/>
  <c r="Y177" i="17"/>
  <c r="W178" i="17"/>
  <c r="AA178" i="17" s="1"/>
  <c r="AC178" i="17" s="1"/>
  <c r="O177" i="16"/>
  <c r="U177" i="16" s="1"/>
  <c r="X177" i="16" s="1"/>
  <c r="A180" i="17"/>
  <c r="K180" i="17"/>
  <c r="L180" i="17" s="1"/>
  <c r="M180" i="17" s="1"/>
  <c r="N180" i="17" s="1"/>
  <c r="T179" i="17"/>
  <c r="I181" i="16"/>
  <c r="J180" i="16"/>
  <c r="U176" i="16"/>
  <c r="X176" i="16" s="1"/>
  <c r="Y176" i="16" s="1"/>
  <c r="S176" i="16"/>
  <c r="G181" i="17"/>
  <c r="P180" i="17"/>
  <c r="F181" i="17"/>
  <c r="K179" i="16"/>
  <c r="A179" i="16"/>
  <c r="O179" i="17"/>
  <c r="G181" i="16"/>
  <c r="P180" i="16"/>
  <c r="I182" i="17"/>
  <c r="J181" i="17"/>
  <c r="V177" i="16"/>
  <c r="W177" i="16"/>
  <c r="AA177" i="16" s="1"/>
  <c r="AC177" i="16" s="1"/>
  <c r="F181" i="16"/>
  <c r="L178" i="16"/>
  <c r="M178" i="16" s="1"/>
  <c r="N178" i="16" s="1"/>
  <c r="T178" i="16" s="1"/>
  <c r="Y175" i="16"/>
  <c r="H184" i="17"/>
  <c r="Q183" i="17"/>
  <c r="AB183" i="17" s="1"/>
  <c r="E188" i="17"/>
  <c r="B187" i="17"/>
  <c r="Z186" i="17"/>
  <c r="H183" i="16"/>
  <c r="Q182" i="16"/>
  <c r="AB182" i="16" s="1"/>
  <c r="E189" i="16"/>
  <c r="B187" i="16"/>
  <c r="Z186" i="16"/>
  <c r="G142" i="2"/>
  <c r="F143" i="2"/>
  <c r="H178" i="2"/>
  <c r="Z146" i="2"/>
  <c r="B147" i="2"/>
  <c r="Y178" i="17" l="1"/>
  <c r="U179" i="19"/>
  <c r="X179" i="19" s="1"/>
  <c r="L180" i="19"/>
  <c r="M180" i="19" s="1"/>
  <c r="N180" i="19" s="1"/>
  <c r="T180" i="19" s="1"/>
  <c r="N179" i="19"/>
  <c r="T179" i="19" s="1"/>
  <c r="K181" i="19"/>
  <c r="A181" i="19"/>
  <c r="C184" i="19"/>
  <c r="Q183" i="19"/>
  <c r="AB183" i="19" s="1"/>
  <c r="P183" i="19"/>
  <c r="I183" i="19"/>
  <c r="J182" i="19"/>
  <c r="S178" i="19"/>
  <c r="U178" i="19"/>
  <c r="X178" i="19" s="1"/>
  <c r="Y178" i="19" s="1"/>
  <c r="F193" i="19"/>
  <c r="B196" i="19"/>
  <c r="Z195" i="19"/>
  <c r="E196" i="19"/>
  <c r="H192" i="19"/>
  <c r="G192" i="19"/>
  <c r="V190" i="18"/>
  <c r="R181" i="18"/>
  <c r="S180" i="18"/>
  <c r="U180" i="18"/>
  <c r="X180" i="18" s="1"/>
  <c r="Y180" i="18" s="1"/>
  <c r="N191" i="18"/>
  <c r="T191" i="18" s="1"/>
  <c r="W191" i="18" s="1"/>
  <c r="AA191" i="18" s="1"/>
  <c r="AC191" i="18" s="1"/>
  <c r="B197" i="18"/>
  <c r="Z196" i="18"/>
  <c r="A193" i="18"/>
  <c r="K193" i="18"/>
  <c r="J194" i="18"/>
  <c r="I195" i="18"/>
  <c r="F193" i="18"/>
  <c r="L192" i="18"/>
  <c r="M192" i="18" s="1"/>
  <c r="N192" i="18" s="1"/>
  <c r="H192" i="18"/>
  <c r="Q191" i="18"/>
  <c r="AB191" i="18" s="1"/>
  <c r="E196" i="18"/>
  <c r="G193" i="18"/>
  <c r="P192" i="18"/>
  <c r="S177" i="16"/>
  <c r="O180" i="17"/>
  <c r="S180" i="17" s="1"/>
  <c r="T180" i="17"/>
  <c r="W180" i="17" s="1"/>
  <c r="AA180" i="17" s="1"/>
  <c r="AC180" i="17" s="1"/>
  <c r="V178" i="16"/>
  <c r="W178" i="16"/>
  <c r="AA178" i="16" s="1"/>
  <c r="AC178" i="16" s="1"/>
  <c r="O178" i="16"/>
  <c r="G182" i="17"/>
  <c r="P181" i="17"/>
  <c r="I182" i="16"/>
  <c r="J181" i="16"/>
  <c r="G182" i="16"/>
  <c r="P181" i="16"/>
  <c r="V179" i="17"/>
  <c r="W179" i="17"/>
  <c r="AA179" i="17" s="1"/>
  <c r="AC179" i="17" s="1"/>
  <c r="A181" i="17"/>
  <c r="K181" i="17"/>
  <c r="L181" i="17" s="1"/>
  <c r="M181" i="17" s="1"/>
  <c r="O181" i="17" s="1"/>
  <c r="U179" i="17"/>
  <c r="X179" i="17" s="1"/>
  <c r="S179" i="17"/>
  <c r="L179" i="16"/>
  <c r="M179" i="16" s="1"/>
  <c r="N179" i="16" s="1"/>
  <c r="T179" i="16" s="1"/>
  <c r="F182" i="17"/>
  <c r="F182" i="16"/>
  <c r="I183" i="17"/>
  <c r="J182" i="17"/>
  <c r="Y177" i="16"/>
  <c r="K180" i="16"/>
  <c r="A180" i="16"/>
  <c r="H185" i="17"/>
  <c r="Q184" i="17"/>
  <c r="AB184" i="17" s="1"/>
  <c r="B188" i="17"/>
  <c r="Z187" i="17"/>
  <c r="E189" i="17"/>
  <c r="B188" i="16"/>
  <c r="Z187" i="16"/>
  <c r="E190" i="16"/>
  <c r="H184" i="16"/>
  <c r="Q183" i="16"/>
  <c r="AB183" i="16" s="1"/>
  <c r="F144" i="2"/>
  <c r="G143" i="2"/>
  <c r="H179" i="2"/>
  <c r="Z147" i="2"/>
  <c r="B148" i="2"/>
  <c r="K182" i="19" l="1"/>
  <c r="A182" i="19"/>
  <c r="C185" i="19"/>
  <c r="Q184" i="19"/>
  <c r="AB184" i="19" s="1"/>
  <c r="P184" i="19"/>
  <c r="O180" i="19"/>
  <c r="I184" i="19"/>
  <c r="J183" i="19"/>
  <c r="W180" i="19"/>
  <c r="AA180" i="19" s="1"/>
  <c r="AC180" i="19" s="1"/>
  <c r="V180" i="19"/>
  <c r="L181" i="19"/>
  <c r="M181" i="19" s="1"/>
  <c r="N181" i="19" s="1"/>
  <c r="T181" i="19" s="1"/>
  <c r="W179" i="19"/>
  <c r="AA179" i="19" s="1"/>
  <c r="AC179" i="19" s="1"/>
  <c r="V179" i="19"/>
  <c r="S179" i="19"/>
  <c r="H193" i="19"/>
  <c r="B197" i="19"/>
  <c r="Z196" i="19"/>
  <c r="F194" i="19"/>
  <c r="G193" i="19"/>
  <c r="E197" i="19"/>
  <c r="R182" i="18"/>
  <c r="U181" i="18"/>
  <c r="X181" i="18" s="1"/>
  <c r="Y181" i="18" s="1"/>
  <c r="S181" i="18"/>
  <c r="T192" i="18"/>
  <c r="W192" i="18" s="1"/>
  <c r="AA192" i="18" s="1"/>
  <c r="AC192" i="18" s="1"/>
  <c r="V191" i="18"/>
  <c r="E197" i="18"/>
  <c r="O192" i="18"/>
  <c r="L193" i="18"/>
  <c r="M193" i="18" s="1"/>
  <c r="N193" i="18" s="1"/>
  <c r="F194" i="18"/>
  <c r="Z197" i="18"/>
  <c r="B198" i="18"/>
  <c r="I196" i="18"/>
  <c r="J195" i="18"/>
  <c r="G194" i="18"/>
  <c r="P193" i="18"/>
  <c r="H193" i="18"/>
  <c r="Q192" i="18"/>
  <c r="AB192" i="18" s="1"/>
  <c r="K194" i="18"/>
  <c r="A194" i="18"/>
  <c r="U180" i="17"/>
  <c r="X180" i="17" s="1"/>
  <c r="Y180" i="17" s="1"/>
  <c r="V180" i="17"/>
  <c r="N181" i="17"/>
  <c r="T181" i="17" s="1"/>
  <c r="W181" i="17" s="1"/>
  <c r="AA181" i="17" s="1"/>
  <c r="AC181" i="17" s="1"/>
  <c r="F183" i="16"/>
  <c r="V179" i="16"/>
  <c r="W179" i="16"/>
  <c r="AA179" i="16" s="1"/>
  <c r="AC179" i="16" s="1"/>
  <c r="I183" i="16"/>
  <c r="J182" i="16"/>
  <c r="K182" i="17"/>
  <c r="L182" i="17" s="1"/>
  <c r="M182" i="17" s="1"/>
  <c r="N182" i="17" s="1"/>
  <c r="A182" i="17"/>
  <c r="I184" i="17"/>
  <c r="J183" i="17"/>
  <c r="F183" i="17"/>
  <c r="Y179" i="17"/>
  <c r="P182" i="16"/>
  <c r="G183" i="16"/>
  <c r="G183" i="17"/>
  <c r="P182" i="17"/>
  <c r="L180" i="16"/>
  <c r="M180" i="16" s="1"/>
  <c r="N180" i="16" s="1"/>
  <c r="T180" i="16" s="1"/>
  <c r="O179" i="16"/>
  <c r="U181" i="17"/>
  <c r="X181" i="17" s="1"/>
  <c r="K181" i="16"/>
  <c r="A181" i="16"/>
  <c r="U178" i="16"/>
  <c r="X178" i="16" s="1"/>
  <c r="Y178" i="16" s="1"/>
  <c r="S178" i="16"/>
  <c r="E190" i="17"/>
  <c r="Z188" i="17"/>
  <c r="B189" i="17"/>
  <c r="H186" i="17"/>
  <c r="Q185" i="17"/>
  <c r="AB185" i="17" s="1"/>
  <c r="H185" i="16"/>
  <c r="Q184" i="16"/>
  <c r="AB184" i="16" s="1"/>
  <c r="E191" i="16"/>
  <c r="Z188" i="16"/>
  <c r="B189" i="16"/>
  <c r="G144" i="2"/>
  <c r="F145" i="2"/>
  <c r="H180" i="2"/>
  <c r="Z148" i="2"/>
  <c r="B149" i="2"/>
  <c r="W181" i="19" l="1"/>
  <c r="AA181" i="19" s="1"/>
  <c r="AC181" i="19" s="1"/>
  <c r="V181" i="19"/>
  <c r="A183" i="19"/>
  <c r="K183" i="19"/>
  <c r="O181" i="19"/>
  <c r="I185" i="19"/>
  <c r="J184" i="19"/>
  <c r="C186" i="19"/>
  <c r="P185" i="19"/>
  <c r="Q185" i="19"/>
  <c r="AB185" i="19" s="1"/>
  <c r="Y179" i="19"/>
  <c r="S180" i="19"/>
  <c r="U180" i="19"/>
  <c r="X180" i="19" s="1"/>
  <c r="Y180" i="19" s="1"/>
  <c r="L182" i="19"/>
  <c r="M182" i="19" s="1"/>
  <c r="N182" i="19" s="1"/>
  <c r="T182" i="19" s="1"/>
  <c r="E198" i="19"/>
  <c r="H194" i="19"/>
  <c r="G194" i="19"/>
  <c r="F195" i="19"/>
  <c r="Z197" i="19"/>
  <c r="B198" i="19"/>
  <c r="V192" i="18"/>
  <c r="R183" i="18"/>
  <c r="U182" i="18"/>
  <c r="X182" i="18" s="1"/>
  <c r="Y182" i="18" s="1"/>
  <c r="S182" i="18"/>
  <c r="T193" i="18"/>
  <c r="V193" i="18" s="1"/>
  <c r="G195" i="18"/>
  <c r="P194" i="18"/>
  <c r="O193" i="18"/>
  <c r="K195" i="18"/>
  <c r="A195" i="18"/>
  <c r="E198" i="18"/>
  <c r="H194" i="18"/>
  <c r="Q193" i="18"/>
  <c r="AB193" i="18" s="1"/>
  <c r="I197" i="18"/>
  <c r="J196" i="18"/>
  <c r="L194" i="18"/>
  <c r="M194" i="18" s="1"/>
  <c r="O194" i="18" s="1"/>
  <c r="F195" i="18"/>
  <c r="B199" i="18"/>
  <c r="Z198" i="18"/>
  <c r="S181" i="17"/>
  <c r="V181" i="17"/>
  <c r="T182" i="17"/>
  <c r="V182" i="17" s="1"/>
  <c r="Y181" i="17"/>
  <c r="O182" i="17"/>
  <c r="U182" i="17" s="1"/>
  <c r="X182" i="17" s="1"/>
  <c r="A183" i="17"/>
  <c r="K183" i="17"/>
  <c r="L183" i="17" s="1"/>
  <c r="M183" i="17" s="1"/>
  <c r="O183" i="17" s="1"/>
  <c r="U183" i="17" s="1"/>
  <c r="X183" i="17" s="1"/>
  <c r="S179" i="16"/>
  <c r="U179" i="16"/>
  <c r="X179" i="16" s="1"/>
  <c r="Y179" i="16" s="1"/>
  <c r="G184" i="17"/>
  <c r="P183" i="17"/>
  <c r="I185" i="17"/>
  <c r="J184" i="17"/>
  <c r="L181" i="16"/>
  <c r="M181" i="16" s="1"/>
  <c r="O181" i="16" s="1"/>
  <c r="O180" i="16"/>
  <c r="G184" i="16"/>
  <c r="P183" i="16"/>
  <c r="K182" i="16"/>
  <c r="A182" i="16"/>
  <c r="W180" i="16"/>
  <c r="AA180" i="16" s="1"/>
  <c r="AC180" i="16" s="1"/>
  <c r="V180" i="16"/>
  <c r="F184" i="17"/>
  <c r="J183" i="16"/>
  <c r="I184" i="16"/>
  <c r="F184" i="16"/>
  <c r="Z189" i="17"/>
  <c r="B190" i="17"/>
  <c r="H187" i="17"/>
  <c r="Q186" i="17"/>
  <c r="AB186" i="17" s="1"/>
  <c r="E191" i="17"/>
  <c r="Z189" i="16"/>
  <c r="B190" i="16"/>
  <c r="E192" i="16"/>
  <c r="H186" i="16"/>
  <c r="Q185" i="16"/>
  <c r="AB185" i="16" s="1"/>
  <c r="G145" i="2"/>
  <c r="F146" i="2"/>
  <c r="H181" i="2"/>
  <c r="B150" i="2"/>
  <c r="Z149" i="2"/>
  <c r="W182" i="19" l="1"/>
  <c r="AA182" i="19" s="1"/>
  <c r="AC182" i="19" s="1"/>
  <c r="V182" i="19"/>
  <c r="O182" i="19"/>
  <c r="K184" i="19"/>
  <c r="A184" i="19"/>
  <c r="J185" i="19"/>
  <c r="I186" i="19"/>
  <c r="S181" i="19"/>
  <c r="U181" i="19"/>
  <c r="X181" i="19" s="1"/>
  <c r="Y181" i="19" s="1"/>
  <c r="C187" i="19"/>
  <c r="Q186" i="19"/>
  <c r="AB186" i="19" s="1"/>
  <c r="P186" i="19"/>
  <c r="L183" i="19"/>
  <c r="M183" i="19" s="1"/>
  <c r="N183" i="19" s="1"/>
  <c r="T183" i="19" s="1"/>
  <c r="E199" i="19"/>
  <c r="H195" i="19"/>
  <c r="B199" i="19"/>
  <c r="Z198" i="19"/>
  <c r="F196" i="19"/>
  <c r="G195" i="19"/>
  <c r="R184" i="18"/>
  <c r="U183" i="18"/>
  <c r="X183" i="18" s="1"/>
  <c r="Y183" i="18" s="1"/>
  <c r="S183" i="18"/>
  <c r="W193" i="18"/>
  <c r="AA193" i="18" s="1"/>
  <c r="AC193" i="18" s="1"/>
  <c r="H195" i="18"/>
  <c r="Q194" i="18"/>
  <c r="AB194" i="18" s="1"/>
  <c r="G196" i="18"/>
  <c r="P195" i="18"/>
  <c r="B200" i="18"/>
  <c r="Z199" i="18"/>
  <c r="N194" i="18"/>
  <c r="T194" i="18" s="1"/>
  <c r="A196" i="18"/>
  <c r="K196" i="18"/>
  <c r="I198" i="18"/>
  <c r="J197" i="18"/>
  <c r="E199" i="18"/>
  <c r="L195" i="18"/>
  <c r="M195" i="18" s="1"/>
  <c r="O195" i="18" s="1"/>
  <c r="F196" i="18"/>
  <c r="W182" i="17"/>
  <c r="AA182" i="17" s="1"/>
  <c r="AC182" i="17" s="1"/>
  <c r="S182" i="17"/>
  <c r="N181" i="16"/>
  <c r="T181" i="16" s="1"/>
  <c r="W181" i="16" s="1"/>
  <c r="AA181" i="16" s="1"/>
  <c r="AC181" i="16" s="1"/>
  <c r="K183" i="16"/>
  <c r="A183" i="16"/>
  <c r="P184" i="16"/>
  <c r="G185" i="16"/>
  <c r="A184" i="17"/>
  <c r="K184" i="17"/>
  <c r="L184" i="17" s="1"/>
  <c r="M184" i="17" s="1"/>
  <c r="O184" i="17" s="1"/>
  <c r="U184" i="17" s="1"/>
  <c r="X184" i="17" s="1"/>
  <c r="N183" i="17"/>
  <c r="S180" i="16"/>
  <c r="U180" i="16"/>
  <c r="X180" i="16" s="1"/>
  <c r="Y180" i="16" s="1"/>
  <c r="I186" i="17"/>
  <c r="J185" i="17"/>
  <c r="G185" i="17"/>
  <c r="P184" i="17"/>
  <c r="F185" i="16"/>
  <c r="F185" i="17"/>
  <c r="L182" i="16"/>
  <c r="M182" i="16" s="1"/>
  <c r="O182" i="16" s="1"/>
  <c r="I185" i="16"/>
  <c r="J184" i="16"/>
  <c r="U181" i="16"/>
  <c r="X181" i="16" s="1"/>
  <c r="H188" i="17"/>
  <c r="Q187" i="17"/>
  <c r="AB187" i="17" s="1"/>
  <c r="E192" i="17"/>
  <c r="B191" i="17"/>
  <c r="Z190" i="17"/>
  <c r="H187" i="16"/>
  <c r="Q186" i="16"/>
  <c r="AB186" i="16" s="1"/>
  <c r="E193" i="16"/>
  <c r="B191" i="16"/>
  <c r="Z190" i="16"/>
  <c r="F147" i="2"/>
  <c r="G146" i="2"/>
  <c r="H182" i="2"/>
  <c r="B151" i="2"/>
  <c r="Z150" i="2"/>
  <c r="O183" i="19" l="1"/>
  <c r="S183" i="19" s="1"/>
  <c r="C188" i="19"/>
  <c r="P187" i="19"/>
  <c r="Q187" i="19"/>
  <c r="AB187" i="19" s="1"/>
  <c r="L184" i="19"/>
  <c r="M184" i="19" s="1"/>
  <c r="N184" i="19" s="1"/>
  <c r="T184" i="19" s="1"/>
  <c r="J186" i="19"/>
  <c r="I187" i="19"/>
  <c r="U182" i="19"/>
  <c r="X182" i="19" s="1"/>
  <c r="Y182" i="19" s="1"/>
  <c r="S182" i="19"/>
  <c r="W183" i="19"/>
  <c r="AA183" i="19" s="1"/>
  <c r="AC183" i="19" s="1"/>
  <c r="V183" i="19"/>
  <c r="K185" i="19"/>
  <c r="A185" i="19"/>
  <c r="F197" i="19"/>
  <c r="B200" i="19"/>
  <c r="Z199" i="19"/>
  <c r="G196" i="19"/>
  <c r="H196" i="19"/>
  <c r="E200" i="19"/>
  <c r="R185" i="18"/>
  <c r="S184" i="18"/>
  <c r="U184" i="18"/>
  <c r="X184" i="18" s="1"/>
  <c r="Y184" i="18" s="1"/>
  <c r="B201" i="18"/>
  <c r="Z200" i="18"/>
  <c r="A197" i="18"/>
  <c r="K197" i="18"/>
  <c r="H196" i="18"/>
  <c r="Q195" i="18"/>
  <c r="AB195" i="18" s="1"/>
  <c r="I199" i="18"/>
  <c r="J198" i="18"/>
  <c r="F197" i="18"/>
  <c r="L196" i="18"/>
  <c r="M196" i="18" s="1"/>
  <c r="O196" i="18" s="1"/>
  <c r="N195" i="18"/>
  <c r="T195" i="18" s="1"/>
  <c r="E200" i="18"/>
  <c r="W194" i="18"/>
  <c r="AA194" i="18" s="1"/>
  <c r="AC194" i="18" s="1"/>
  <c r="V194" i="18"/>
  <c r="G197" i="18"/>
  <c r="P196" i="18"/>
  <c r="V181" i="16"/>
  <c r="Y182" i="17"/>
  <c r="Y181" i="16"/>
  <c r="S181" i="16"/>
  <c r="F186" i="17"/>
  <c r="G186" i="17"/>
  <c r="P185" i="17"/>
  <c r="G186" i="16"/>
  <c r="P185" i="16"/>
  <c r="K184" i="16"/>
  <c r="A184" i="16"/>
  <c r="N182" i="16"/>
  <c r="T182" i="16" s="1"/>
  <c r="A185" i="17"/>
  <c r="K185" i="17"/>
  <c r="L185" i="17" s="1"/>
  <c r="M185" i="17" s="1"/>
  <c r="O185" i="17" s="1"/>
  <c r="T183" i="17"/>
  <c r="S183" i="17"/>
  <c r="I186" i="16"/>
  <c r="J185" i="16"/>
  <c r="U182" i="16"/>
  <c r="X182" i="16" s="1"/>
  <c r="F186" i="16"/>
  <c r="J186" i="17"/>
  <c r="I187" i="17"/>
  <c r="N184" i="17"/>
  <c r="L183" i="16"/>
  <c r="M183" i="16" s="1"/>
  <c r="O183" i="16" s="1"/>
  <c r="B192" i="17"/>
  <c r="Z191" i="17"/>
  <c r="E193" i="17"/>
  <c r="H189" i="17"/>
  <c r="Q188" i="17"/>
  <c r="AB188" i="17" s="1"/>
  <c r="E194" i="16"/>
  <c r="B192" i="16"/>
  <c r="Z191" i="16"/>
  <c r="H188" i="16"/>
  <c r="Q187" i="16"/>
  <c r="AB187" i="16" s="1"/>
  <c r="G147" i="2"/>
  <c r="F148" i="2"/>
  <c r="H183" i="2"/>
  <c r="B152" i="2"/>
  <c r="Z151" i="2"/>
  <c r="U183" i="19" l="1"/>
  <c r="X183" i="19" s="1"/>
  <c r="Y183" i="19" s="1"/>
  <c r="K186" i="19"/>
  <c r="A186" i="19"/>
  <c r="V184" i="19"/>
  <c r="W184" i="19"/>
  <c r="AA184" i="19" s="1"/>
  <c r="AC184" i="19" s="1"/>
  <c r="L185" i="19"/>
  <c r="M185" i="19" s="1"/>
  <c r="O185" i="19" s="1"/>
  <c r="I188" i="19"/>
  <c r="J187" i="19"/>
  <c r="O184" i="19"/>
  <c r="C189" i="19"/>
  <c r="P188" i="19"/>
  <c r="Q188" i="19"/>
  <c r="AB188" i="19" s="1"/>
  <c r="H197" i="19"/>
  <c r="G197" i="19"/>
  <c r="B201" i="19"/>
  <c r="Z200" i="19"/>
  <c r="F198" i="19"/>
  <c r="E201" i="19"/>
  <c r="R186" i="18"/>
  <c r="S185" i="18"/>
  <c r="U185" i="18"/>
  <c r="X185" i="18" s="1"/>
  <c r="Y185" i="18" s="1"/>
  <c r="N196" i="18"/>
  <c r="T196" i="18" s="1"/>
  <c r="H197" i="18"/>
  <c r="Q196" i="18"/>
  <c r="AB196" i="18" s="1"/>
  <c r="B202" i="18"/>
  <c r="Z201" i="18"/>
  <c r="G198" i="18"/>
  <c r="P197" i="18"/>
  <c r="E201" i="18"/>
  <c r="A198" i="18"/>
  <c r="K198" i="18"/>
  <c r="W195" i="18"/>
  <c r="AA195" i="18" s="1"/>
  <c r="AC195" i="18" s="1"/>
  <c r="V195" i="18"/>
  <c r="L197" i="18"/>
  <c r="M197" i="18" s="1"/>
  <c r="N197" i="18" s="1"/>
  <c r="F198" i="18"/>
  <c r="J199" i="18"/>
  <c r="I200" i="18"/>
  <c r="S182" i="16"/>
  <c r="N183" i="16"/>
  <c r="T183" i="16" s="1"/>
  <c r="V183" i="16" s="1"/>
  <c r="W183" i="17"/>
  <c r="V183" i="17"/>
  <c r="T184" i="17"/>
  <c r="S184" i="17"/>
  <c r="A185" i="16"/>
  <c r="K185" i="16"/>
  <c r="U185" i="17"/>
  <c r="X185" i="17" s="1"/>
  <c r="L184" i="16"/>
  <c r="M184" i="16" s="1"/>
  <c r="N184" i="16" s="1"/>
  <c r="T184" i="16" s="1"/>
  <c r="P186" i="17"/>
  <c r="G187" i="17"/>
  <c r="I188" i="17"/>
  <c r="J187" i="17"/>
  <c r="F187" i="16"/>
  <c r="I187" i="16"/>
  <c r="J186" i="16"/>
  <c r="N185" i="17"/>
  <c r="T185" i="17" s="1"/>
  <c r="U183" i="16"/>
  <c r="X183" i="16" s="1"/>
  <c r="A186" i="17"/>
  <c r="K186" i="17"/>
  <c r="L186" i="17" s="1"/>
  <c r="M186" i="17" s="1"/>
  <c r="N186" i="17" s="1"/>
  <c r="W182" i="16"/>
  <c r="AA182" i="16" s="1"/>
  <c r="AC182" i="16" s="1"/>
  <c r="V182" i="16"/>
  <c r="G187" i="16"/>
  <c r="P186" i="16"/>
  <c r="F187" i="17"/>
  <c r="H190" i="17"/>
  <c r="Q189" i="17"/>
  <c r="AB189" i="17" s="1"/>
  <c r="E194" i="17"/>
  <c r="Z192" i="17"/>
  <c r="B193" i="17"/>
  <c r="E195" i="16"/>
  <c r="H189" i="16"/>
  <c r="Q188" i="16"/>
  <c r="AB188" i="16" s="1"/>
  <c r="Z192" i="16"/>
  <c r="B193" i="16"/>
  <c r="G148" i="2"/>
  <c r="F149" i="2"/>
  <c r="H184" i="2"/>
  <c r="B153" i="2"/>
  <c r="Z152" i="2"/>
  <c r="I189" i="19" l="1"/>
  <c r="J188" i="19"/>
  <c r="C190" i="19"/>
  <c r="Q189" i="19"/>
  <c r="AB189" i="19" s="1"/>
  <c r="P189" i="19"/>
  <c r="U185" i="19"/>
  <c r="X185" i="19" s="1"/>
  <c r="U184" i="19"/>
  <c r="X184" i="19" s="1"/>
  <c r="Y184" i="19" s="1"/>
  <c r="S184" i="19"/>
  <c r="N185" i="19"/>
  <c r="T185" i="19" s="1"/>
  <c r="A187" i="19"/>
  <c r="K187" i="19"/>
  <c r="L186" i="19"/>
  <c r="M186" i="19" s="1"/>
  <c r="O186" i="19" s="1"/>
  <c r="E202" i="19"/>
  <c r="G198" i="19"/>
  <c r="F199" i="19"/>
  <c r="Z201" i="19"/>
  <c r="B202" i="19"/>
  <c r="H198" i="19"/>
  <c r="R187" i="18"/>
  <c r="S186" i="18"/>
  <c r="U186" i="18"/>
  <c r="X186" i="18" s="1"/>
  <c r="Y186" i="18" s="1"/>
  <c r="T197" i="18"/>
  <c r="V197" i="18" s="1"/>
  <c r="I201" i="18"/>
  <c r="J200" i="18"/>
  <c r="O197" i="18"/>
  <c r="G199" i="18"/>
  <c r="P198" i="18"/>
  <c r="H198" i="18"/>
  <c r="Q197" i="18"/>
  <c r="AB197" i="18" s="1"/>
  <c r="L198" i="18"/>
  <c r="M198" i="18" s="1"/>
  <c r="O198" i="18" s="1"/>
  <c r="F199" i="18"/>
  <c r="W196" i="18"/>
  <c r="AA196" i="18" s="1"/>
  <c r="AC196" i="18" s="1"/>
  <c r="V196" i="18"/>
  <c r="E202" i="18"/>
  <c r="B203" i="18"/>
  <c r="Z202" i="18"/>
  <c r="K199" i="18"/>
  <c r="A199" i="18"/>
  <c r="S183" i="16"/>
  <c r="T186" i="17"/>
  <c r="V186" i="17" s="1"/>
  <c r="W183" i="16"/>
  <c r="AA183" i="16" s="1"/>
  <c r="AC183" i="16" s="1"/>
  <c r="J187" i="16"/>
  <c r="I188" i="16"/>
  <c r="I189" i="17"/>
  <c r="J188" i="17"/>
  <c r="W184" i="16"/>
  <c r="AA184" i="16" s="1"/>
  <c r="AC184" i="16" s="1"/>
  <c r="V184" i="16"/>
  <c r="AA183" i="17"/>
  <c r="AC183" i="17" s="1"/>
  <c r="Y183" i="17"/>
  <c r="F188" i="17"/>
  <c r="P187" i="17"/>
  <c r="G188" i="17"/>
  <c r="S185" i="17"/>
  <c r="Y182" i="16"/>
  <c r="W185" i="17"/>
  <c r="AA185" i="17" s="1"/>
  <c r="AC185" i="17" s="1"/>
  <c r="V185" i="17"/>
  <c r="F188" i="16"/>
  <c r="W184" i="17"/>
  <c r="V184" i="17"/>
  <c r="O186" i="17"/>
  <c r="G188" i="16"/>
  <c r="P187" i="16"/>
  <c r="A186" i="16"/>
  <c r="K186" i="16"/>
  <c r="K187" i="17"/>
  <c r="L187" i="17" s="1"/>
  <c r="M187" i="17" s="1"/>
  <c r="N187" i="17" s="1"/>
  <c r="A187" i="17"/>
  <c r="O184" i="16"/>
  <c r="L185" i="16"/>
  <c r="M185" i="16" s="1"/>
  <c r="N185" i="16" s="1"/>
  <c r="T185" i="16" s="1"/>
  <c r="B194" i="17"/>
  <c r="Z193" i="17"/>
  <c r="H191" i="17"/>
  <c r="Q190" i="17"/>
  <c r="AB190" i="17" s="1"/>
  <c r="E195" i="17"/>
  <c r="H190" i="16"/>
  <c r="Q189" i="16"/>
  <c r="AB189" i="16" s="1"/>
  <c r="E196" i="16"/>
  <c r="B194" i="16"/>
  <c r="Z193" i="16"/>
  <c r="F150" i="2"/>
  <c r="G149" i="2"/>
  <c r="H185" i="2"/>
  <c r="Z153" i="2"/>
  <c r="B154" i="2"/>
  <c r="N186" i="19" l="1"/>
  <c r="T186" i="19" s="1"/>
  <c r="W186" i="19" s="1"/>
  <c r="AA186" i="19" s="1"/>
  <c r="AC186" i="19" s="1"/>
  <c r="L187" i="19"/>
  <c r="M187" i="19" s="1"/>
  <c r="O187" i="19" s="1"/>
  <c r="S185" i="19"/>
  <c r="C191" i="19"/>
  <c r="P190" i="19"/>
  <c r="Q190" i="19"/>
  <c r="AB190" i="19" s="1"/>
  <c r="V185" i="19"/>
  <c r="W185" i="19"/>
  <c r="AA185" i="19" s="1"/>
  <c r="AC185" i="19" s="1"/>
  <c r="A188" i="19"/>
  <c r="K188" i="19"/>
  <c r="U186" i="19"/>
  <c r="X186" i="19" s="1"/>
  <c r="I190" i="19"/>
  <c r="J189" i="19"/>
  <c r="G199" i="19"/>
  <c r="B203" i="19"/>
  <c r="Z202" i="19"/>
  <c r="H199" i="19"/>
  <c r="E203" i="19"/>
  <c r="F200" i="19"/>
  <c r="R188" i="18"/>
  <c r="U187" i="18"/>
  <c r="X187" i="18" s="1"/>
  <c r="Y187" i="18" s="1"/>
  <c r="S187" i="18"/>
  <c r="W197" i="18"/>
  <c r="AA197" i="18" s="1"/>
  <c r="AC197" i="18" s="1"/>
  <c r="E203" i="18"/>
  <c r="N198" i="18"/>
  <c r="T198" i="18" s="1"/>
  <c r="H199" i="18"/>
  <c r="Q198" i="18"/>
  <c r="AB198" i="18" s="1"/>
  <c r="A200" i="18"/>
  <c r="K200" i="18"/>
  <c r="I202" i="18"/>
  <c r="J201" i="18"/>
  <c r="G200" i="18"/>
  <c r="P199" i="18"/>
  <c r="Z203" i="18"/>
  <c r="B204" i="18"/>
  <c r="L199" i="18"/>
  <c r="M199" i="18" s="1"/>
  <c r="O199" i="18" s="1"/>
  <c r="F200" i="18"/>
  <c r="W186" i="17"/>
  <c r="AA186" i="17" s="1"/>
  <c r="AC186" i="17" s="1"/>
  <c r="T187" i="17"/>
  <c r="W187" i="17" s="1"/>
  <c r="AA187" i="17" s="1"/>
  <c r="AC187" i="17" s="1"/>
  <c r="Y185" i="17"/>
  <c r="Y183" i="16"/>
  <c r="W185" i="16"/>
  <c r="AA185" i="16" s="1"/>
  <c r="AC185" i="16" s="1"/>
  <c r="V185" i="16"/>
  <c r="L186" i="16"/>
  <c r="M186" i="16" s="1"/>
  <c r="N186" i="16" s="1"/>
  <c r="T186" i="16" s="1"/>
  <c r="U186" i="17"/>
  <c r="X186" i="17" s="1"/>
  <c r="S186" i="17"/>
  <c r="I189" i="16"/>
  <c r="J188" i="16"/>
  <c r="U184" i="16"/>
  <c r="X184" i="16" s="1"/>
  <c r="Y184" i="16" s="1"/>
  <c r="S184" i="16"/>
  <c r="F189" i="16"/>
  <c r="F189" i="17"/>
  <c r="A187" i="16"/>
  <c r="K187" i="16"/>
  <c r="O185" i="16"/>
  <c r="AA184" i="17"/>
  <c r="AC184" i="17" s="1"/>
  <c r="Y184" i="17"/>
  <c r="P188" i="17"/>
  <c r="G189" i="17"/>
  <c r="A188" i="17"/>
  <c r="K188" i="17"/>
  <c r="L188" i="17" s="1"/>
  <c r="M188" i="17" s="1"/>
  <c r="O188" i="17" s="1"/>
  <c r="O187" i="17"/>
  <c r="G189" i="16"/>
  <c r="P188" i="16"/>
  <c r="I190" i="17"/>
  <c r="J189" i="17"/>
  <c r="H192" i="17"/>
  <c r="Q191" i="17"/>
  <c r="AB191" i="17" s="1"/>
  <c r="E196" i="17"/>
  <c r="B195" i="17"/>
  <c r="Z194" i="17"/>
  <c r="Z194" i="16"/>
  <c r="B195" i="16"/>
  <c r="E197" i="16"/>
  <c r="H191" i="16"/>
  <c r="Q190" i="16"/>
  <c r="AB190" i="16" s="1"/>
  <c r="G150" i="2"/>
  <c r="F151" i="2"/>
  <c r="H186" i="2"/>
  <c r="B155" i="2"/>
  <c r="Z154" i="2"/>
  <c r="S186" i="19" l="1"/>
  <c r="Y185" i="19"/>
  <c r="V186" i="19"/>
  <c r="Y186" i="19"/>
  <c r="C192" i="19"/>
  <c r="Q191" i="19"/>
  <c r="AB191" i="19" s="1"/>
  <c r="P191" i="19"/>
  <c r="K189" i="19"/>
  <c r="A189" i="19"/>
  <c r="N187" i="19"/>
  <c r="T187" i="19" s="1"/>
  <c r="I191" i="19"/>
  <c r="J190" i="19"/>
  <c r="L188" i="19"/>
  <c r="M188" i="19" s="1"/>
  <c r="N188" i="19" s="1"/>
  <c r="T188" i="19" s="1"/>
  <c r="U187" i="19"/>
  <c r="X187" i="19" s="1"/>
  <c r="E204" i="19"/>
  <c r="H200" i="19"/>
  <c r="G200" i="19"/>
  <c r="F201" i="19"/>
  <c r="B204" i="19"/>
  <c r="Z203" i="19"/>
  <c r="R189" i="18"/>
  <c r="S188" i="18"/>
  <c r="U188" i="18"/>
  <c r="X188" i="18" s="1"/>
  <c r="Y188" i="18" s="1"/>
  <c r="N199" i="18"/>
  <c r="T199" i="18" s="1"/>
  <c r="W199" i="18" s="1"/>
  <c r="AA199" i="18" s="1"/>
  <c r="AC199" i="18" s="1"/>
  <c r="A201" i="18"/>
  <c r="K201" i="18"/>
  <c r="B205" i="18"/>
  <c r="Z204" i="18"/>
  <c r="I203" i="18"/>
  <c r="J202" i="18"/>
  <c r="E204" i="18"/>
  <c r="F201" i="18"/>
  <c r="L200" i="18"/>
  <c r="M200" i="18" s="1"/>
  <c r="N200" i="18" s="1"/>
  <c r="H200" i="18"/>
  <c r="Q199" i="18"/>
  <c r="AB199" i="18" s="1"/>
  <c r="G201" i="18"/>
  <c r="P200" i="18"/>
  <c r="W198" i="18"/>
  <c r="AA198" i="18" s="1"/>
  <c r="AC198" i="18" s="1"/>
  <c r="V198" i="18"/>
  <c r="Y186" i="17"/>
  <c r="V187" i="17"/>
  <c r="N188" i="17"/>
  <c r="T188" i="17" s="1"/>
  <c r="P189" i="16"/>
  <c r="G190" i="16"/>
  <c r="G190" i="17"/>
  <c r="P189" i="17"/>
  <c r="U185" i="16"/>
  <c r="X185" i="16" s="1"/>
  <c r="Y185" i="16" s="1"/>
  <c r="S185" i="16"/>
  <c r="F190" i="17"/>
  <c r="K189" i="17"/>
  <c r="A189" i="17"/>
  <c r="S187" i="17"/>
  <c r="U187" i="17"/>
  <c r="X187" i="17" s="1"/>
  <c r="Y187" i="17" s="1"/>
  <c r="L187" i="16"/>
  <c r="M187" i="16" s="1"/>
  <c r="N187" i="16" s="1"/>
  <c r="T187" i="16" s="1"/>
  <c r="K188" i="16"/>
  <c r="A188" i="16"/>
  <c r="V186" i="16"/>
  <c r="W186" i="16"/>
  <c r="AA186" i="16" s="1"/>
  <c r="AC186" i="16" s="1"/>
  <c r="J190" i="17"/>
  <c r="I191" i="17"/>
  <c r="U188" i="17"/>
  <c r="X188" i="17" s="1"/>
  <c r="F190" i="16"/>
  <c r="J189" i="16"/>
  <c r="I190" i="16"/>
  <c r="O186" i="16"/>
  <c r="E197" i="17"/>
  <c r="H193" i="17"/>
  <c r="Q192" i="17"/>
  <c r="AB192" i="17" s="1"/>
  <c r="B196" i="17"/>
  <c r="Z195" i="17"/>
  <c r="H192" i="16"/>
  <c r="Q191" i="16"/>
  <c r="AB191" i="16" s="1"/>
  <c r="B196" i="16"/>
  <c r="Z195" i="16"/>
  <c r="E198" i="16"/>
  <c r="G151" i="2"/>
  <c r="F152" i="2"/>
  <c r="H187" i="2"/>
  <c r="B156" i="2"/>
  <c r="Z155" i="2"/>
  <c r="O188" i="19" l="1"/>
  <c r="S188" i="19" s="1"/>
  <c r="S188" i="17"/>
  <c r="S187" i="19"/>
  <c r="A190" i="19"/>
  <c r="K190" i="19"/>
  <c r="L189" i="19"/>
  <c r="M189" i="19" s="1"/>
  <c r="O189" i="19" s="1"/>
  <c r="J191" i="19"/>
  <c r="I192" i="19"/>
  <c r="W187" i="19"/>
  <c r="AA187" i="19" s="1"/>
  <c r="AC187" i="19" s="1"/>
  <c r="V187" i="19"/>
  <c r="W188" i="19"/>
  <c r="AA188" i="19" s="1"/>
  <c r="AC188" i="19" s="1"/>
  <c r="V188" i="19"/>
  <c r="C193" i="19"/>
  <c r="P192" i="19"/>
  <c r="Q192" i="19"/>
  <c r="AB192" i="19" s="1"/>
  <c r="G201" i="19"/>
  <c r="E205" i="19"/>
  <c r="F202" i="19"/>
  <c r="B205" i="19"/>
  <c r="Z204" i="19"/>
  <c r="H201" i="19"/>
  <c r="R190" i="18"/>
  <c r="S189" i="18"/>
  <c r="U189" i="18"/>
  <c r="X189" i="18" s="1"/>
  <c r="Y189" i="18" s="1"/>
  <c r="V199" i="18"/>
  <c r="T200" i="18"/>
  <c r="W200" i="18" s="1"/>
  <c r="AA200" i="18" s="1"/>
  <c r="AC200" i="18" s="1"/>
  <c r="O200" i="18"/>
  <c r="A202" i="18"/>
  <c r="K202" i="18"/>
  <c r="H201" i="18"/>
  <c r="Q200" i="18"/>
  <c r="AB200" i="18" s="1"/>
  <c r="F202" i="18"/>
  <c r="L201" i="18"/>
  <c r="M201" i="18" s="1"/>
  <c r="N201" i="18" s="1"/>
  <c r="I204" i="18"/>
  <c r="J203" i="18"/>
  <c r="B206" i="18"/>
  <c r="Z205" i="18"/>
  <c r="G202" i="18"/>
  <c r="P201" i="18"/>
  <c r="E205" i="18"/>
  <c r="U186" i="16"/>
  <c r="X186" i="16" s="1"/>
  <c r="Y186" i="16" s="1"/>
  <c r="S186" i="16"/>
  <c r="F191" i="16"/>
  <c r="A190" i="17"/>
  <c r="K190" i="17"/>
  <c r="L190" i="17" s="1"/>
  <c r="M190" i="17" s="1"/>
  <c r="O190" i="17" s="1"/>
  <c r="L188" i="16"/>
  <c r="M188" i="16" s="1"/>
  <c r="N188" i="16" s="1"/>
  <c r="T188" i="16" s="1"/>
  <c r="F191" i="17"/>
  <c r="G191" i="17"/>
  <c r="P190" i="17"/>
  <c r="J190" i="16"/>
  <c r="I191" i="16"/>
  <c r="O187" i="16"/>
  <c r="G191" i="16"/>
  <c r="P190" i="16"/>
  <c r="A189" i="16"/>
  <c r="K189" i="16"/>
  <c r="W187" i="16"/>
  <c r="AA187" i="16" s="1"/>
  <c r="AC187" i="16" s="1"/>
  <c r="V187" i="16"/>
  <c r="J191" i="17"/>
  <c r="I192" i="17"/>
  <c r="L189" i="17"/>
  <c r="M189" i="17" s="1"/>
  <c r="O189" i="17" s="1"/>
  <c r="W188" i="17"/>
  <c r="AA188" i="17" s="1"/>
  <c r="AC188" i="17" s="1"/>
  <c r="V188" i="17"/>
  <c r="Z196" i="17"/>
  <c r="B197" i="17"/>
  <c r="E198" i="17"/>
  <c r="H194" i="17"/>
  <c r="Q193" i="17"/>
  <c r="AB193" i="17" s="1"/>
  <c r="E199" i="16"/>
  <c r="Z196" i="16"/>
  <c r="B197" i="16"/>
  <c r="H193" i="16"/>
  <c r="Q192" i="16"/>
  <c r="AB192" i="16" s="1"/>
  <c r="F153" i="2"/>
  <c r="G152" i="2"/>
  <c r="H188" i="2"/>
  <c r="Z156" i="2"/>
  <c r="B157" i="2"/>
  <c r="U188" i="19" l="1"/>
  <c r="X188" i="19" s="1"/>
  <c r="Y188" i="19" s="1"/>
  <c r="U189" i="19"/>
  <c r="X189" i="19" s="1"/>
  <c r="I193" i="19"/>
  <c r="J192" i="19"/>
  <c r="N189" i="19"/>
  <c r="T189" i="19" s="1"/>
  <c r="C194" i="19"/>
  <c r="P193" i="19"/>
  <c r="Q193" i="19"/>
  <c r="AB193" i="19" s="1"/>
  <c r="A191" i="19"/>
  <c r="K191" i="19"/>
  <c r="L190" i="19"/>
  <c r="M190" i="19" s="1"/>
  <c r="O190" i="19" s="1"/>
  <c r="Y187" i="19"/>
  <c r="E206" i="19"/>
  <c r="Z205" i="19"/>
  <c r="B206" i="19"/>
  <c r="H202" i="19"/>
  <c r="G202" i="19"/>
  <c r="F203" i="19"/>
  <c r="R191" i="18"/>
  <c r="S190" i="18"/>
  <c r="U190" i="18"/>
  <c r="X190" i="18" s="1"/>
  <c r="Y190" i="18" s="1"/>
  <c r="V200" i="18"/>
  <c r="T201" i="18"/>
  <c r="V201" i="18" s="1"/>
  <c r="J204" i="18"/>
  <c r="I205" i="18"/>
  <c r="F203" i="18"/>
  <c r="L202" i="18"/>
  <c r="M202" i="18" s="1"/>
  <c r="O202" i="18" s="1"/>
  <c r="G203" i="18"/>
  <c r="P202" i="18"/>
  <c r="B207" i="18"/>
  <c r="Z206" i="18"/>
  <c r="E206" i="18"/>
  <c r="O201" i="18"/>
  <c r="H202" i="18"/>
  <c r="Q201" i="18"/>
  <c r="AB201" i="18" s="1"/>
  <c r="A203" i="18"/>
  <c r="K203" i="18"/>
  <c r="N190" i="17"/>
  <c r="T190" i="17" s="1"/>
  <c r="K191" i="17"/>
  <c r="L191" i="17" s="1"/>
  <c r="M191" i="17" s="1"/>
  <c r="N191" i="17" s="1"/>
  <c r="A191" i="17"/>
  <c r="Y188" i="17"/>
  <c r="G192" i="16"/>
  <c r="P191" i="16"/>
  <c r="O188" i="16"/>
  <c r="N189" i="17"/>
  <c r="T189" i="17" s="1"/>
  <c r="L189" i="16"/>
  <c r="M189" i="16" s="1"/>
  <c r="O189" i="16" s="1"/>
  <c r="U187" i="16"/>
  <c r="X187" i="16" s="1"/>
  <c r="Y187" i="16" s="1"/>
  <c r="S187" i="16"/>
  <c r="G192" i="17"/>
  <c r="P191" i="17"/>
  <c r="W188" i="16"/>
  <c r="AA188" i="16" s="1"/>
  <c r="AC188" i="16" s="1"/>
  <c r="V188" i="16"/>
  <c r="F192" i="16"/>
  <c r="U189" i="17"/>
  <c r="X189" i="17" s="1"/>
  <c r="I192" i="16"/>
  <c r="J191" i="16"/>
  <c r="U190" i="17"/>
  <c r="X190" i="17" s="1"/>
  <c r="I193" i="17"/>
  <c r="J192" i="17"/>
  <c r="K190" i="16"/>
  <c r="A190" i="16"/>
  <c r="F192" i="17"/>
  <c r="H195" i="17"/>
  <c r="Q194" i="17"/>
  <c r="AB194" i="17" s="1"/>
  <c r="Z197" i="17"/>
  <c r="B198" i="17"/>
  <c r="E199" i="17"/>
  <c r="Z197" i="16"/>
  <c r="B198" i="16"/>
  <c r="H194" i="16"/>
  <c r="Q193" i="16"/>
  <c r="AB193" i="16" s="1"/>
  <c r="E200" i="16"/>
  <c r="F154" i="2"/>
  <c r="G153" i="2"/>
  <c r="H189" i="2"/>
  <c r="B158" i="2"/>
  <c r="Z157" i="2"/>
  <c r="L191" i="19" l="1"/>
  <c r="M191" i="19" s="1"/>
  <c r="O191" i="19" s="1"/>
  <c r="C195" i="19"/>
  <c r="Q194" i="19"/>
  <c r="AB194" i="19" s="1"/>
  <c r="P194" i="19"/>
  <c r="I194" i="19"/>
  <c r="J193" i="19"/>
  <c r="U190" i="19"/>
  <c r="X190" i="19" s="1"/>
  <c r="V189" i="19"/>
  <c r="W189" i="19"/>
  <c r="AA189" i="19" s="1"/>
  <c r="AC189" i="19" s="1"/>
  <c r="S189" i="19"/>
  <c r="N190" i="19"/>
  <c r="T190" i="19" s="1"/>
  <c r="A192" i="19"/>
  <c r="K192" i="19"/>
  <c r="G203" i="19"/>
  <c r="E207" i="19"/>
  <c r="H203" i="19"/>
  <c r="F204" i="19"/>
  <c r="B207" i="19"/>
  <c r="Z206" i="19"/>
  <c r="R192" i="18"/>
  <c r="U191" i="18"/>
  <c r="X191" i="18" s="1"/>
  <c r="Y191" i="18" s="1"/>
  <c r="S191" i="18"/>
  <c r="W201" i="18"/>
  <c r="AA201" i="18" s="1"/>
  <c r="AC201" i="18" s="1"/>
  <c r="I206" i="18"/>
  <c r="J205" i="18"/>
  <c r="E207" i="18"/>
  <c r="G204" i="18"/>
  <c r="P203" i="18"/>
  <c r="N202" i="18"/>
  <c r="T202" i="18" s="1"/>
  <c r="A204" i="18"/>
  <c r="K204" i="18"/>
  <c r="H203" i="18"/>
  <c r="Q202" i="18"/>
  <c r="AB202" i="18" s="1"/>
  <c r="Z207" i="18"/>
  <c r="B208" i="18"/>
  <c r="L203" i="18"/>
  <c r="M203" i="18" s="1"/>
  <c r="O203" i="18" s="1"/>
  <c r="F204" i="18"/>
  <c r="S189" i="17"/>
  <c r="O191" i="17"/>
  <c r="S191" i="17" s="1"/>
  <c r="W190" i="17"/>
  <c r="AA190" i="17" s="1"/>
  <c r="AC190" i="17" s="1"/>
  <c r="V190" i="17"/>
  <c r="S190" i="17"/>
  <c r="L190" i="16"/>
  <c r="M190" i="16" s="1"/>
  <c r="O190" i="16" s="1"/>
  <c r="J192" i="16"/>
  <c r="I193" i="16"/>
  <c r="F193" i="16"/>
  <c r="G193" i="17"/>
  <c r="P192" i="17"/>
  <c r="N189" i="16"/>
  <c r="T189" i="16" s="1"/>
  <c r="G193" i="16"/>
  <c r="P192" i="16"/>
  <c r="K192" i="17"/>
  <c r="L192" i="17" s="1"/>
  <c r="M192" i="17" s="1"/>
  <c r="N192" i="17" s="1"/>
  <c r="A192" i="17"/>
  <c r="W189" i="17"/>
  <c r="AA189" i="17" s="1"/>
  <c r="AC189" i="17" s="1"/>
  <c r="V189" i="17"/>
  <c r="F193" i="17"/>
  <c r="J193" i="17"/>
  <c r="I194" i="17"/>
  <c r="S188" i="16"/>
  <c r="U188" i="16"/>
  <c r="X188" i="16" s="1"/>
  <c r="Y188" i="16" s="1"/>
  <c r="A191" i="16"/>
  <c r="K191" i="16"/>
  <c r="U189" i="16"/>
  <c r="X189" i="16" s="1"/>
  <c r="T191" i="17"/>
  <c r="H196" i="17"/>
  <c r="Q195" i="17"/>
  <c r="AB195" i="17" s="1"/>
  <c r="B199" i="17"/>
  <c r="Z198" i="17"/>
  <c r="E200" i="17"/>
  <c r="E201" i="16"/>
  <c r="Z198" i="16"/>
  <c r="B199" i="16"/>
  <c r="H195" i="16"/>
  <c r="Q194" i="16"/>
  <c r="AB194" i="16" s="1"/>
  <c r="G154" i="2"/>
  <c r="F155" i="2"/>
  <c r="H190" i="2"/>
  <c r="B159" i="2"/>
  <c r="Z158" i="2"/>
  <c r="Y189" i="19" l="1"/>
  <c r="K193" i="19"/>
  <c r="A193" i="19"/>
  <c r="C196" i="19"/>
  <c r="Q195" i="19"/>
  <c r="AB195" i="19" s="1"/>
  <c r="P195" i="19"/>
  <c r="W190" i="19"/>
  <c r="AA190" i="19" s="1"/>
  <c r="AC190" i="19" s="1"/>
  <c r="V190" i="19"/>
  <c r="J194" i="19"/>
  <c r="I195" i="19"/>
  <c r="N191" i="19"/>
  <c r="T191" i="19" s="1"/>
  <c r="L192" i="19"/>
  <c r="M192" i="19" s="1"/>
  <c r="N192" i="19" s="1"/>
  <c r="T192" i="19" s="1"/>
  <c r="S190" i="19"/>
  <c r="U191" i="19"/>
  <c r="X191" i="19" s="1"/>
  <c r="B208" i="19"/>
  <c r="Z207" i="19"/>
  <c r="E208" i="19"/>
  <c r="G204" i="19"/>
  <c r="F205" i="19"/>
  <c r="H204" i="19"/>
  <c r="R193" i="18"/>
  <c r="U192" i="18"/>
  <c r="X192" i="18" s="1"/>
  <c r="Y192" i="18" s="1"/>
  <c r="S192" i="18"/>
  <c r="G205" i="18"/>
  <c r="P204" i="18"/>
  <c r="A205" i="18"/>
  <c r="K205" i="18"/>
  <c r="N203" i="18"/>
  <c r="T203" i="18" s="1"/>
  <c r="I207" i="18"/>
  <c r="J206" i="18"/>
  <c r="W202" i="18"/>
  <c r="AA202" i="18" s="1"/>
  <c r="AC202" i="18" s="1"/>
  <c r="V202" i="18"/>
  <c r="L204" i="18"/>
  <c r="M204" i="18" s="1"/>
  <c r="O204" i="18" s="1"/>
  <c r="F205" i="18"/>
  <c r="B209" i="18"/>
  <c r="Z208" i="18"/>
  <c r="H204" i="18"/>
  <c r="Q203" i="18"/>
  <c r="AB203" i="18" s="1"/>
  <c r="E208" i="18"/>
  <c r="U191" i="17"/>
  <c r="X191" i="17" s="1"/>
  <c r="T192" i="17"/>
  <c r="V192" i="17" s="1"/>
  <c r="O192" i="17"/>
  <c r="S192" i="17" s="1"/>
  <c r="S189" i="16"/>
  <c r="Y190" i="17"/>
  <c r="Y189" i="17"/>
  <c r="I194" i="16"/>
  <c r="J193" i="16"/>
  <c r="L191" i="16"/>
  <c r="M191" i="16" s="1"/>
  <c r="N191" i="16" s="1"/>
  <c r="T191" i="16" s="1"/>
  <c r="G194" i="17"/>
  <c r="P193" i="17"/>
  <c r="K192" i="16"/>
  <c r="A192" i="16"/>
  <c r="V191" i="17"/>
  <c r="W191" i="17"/>
  <c r="AA191" i="17" s="1"/>
  <c r="AC191" i="17" s="1"/>
  <c r="J194" i="17"/>
  <c r="I195" i="17"/>
  <c r="F194" i="17"/>
  <c r="G194" i="16"/>
  <c r="P193" i="16"/>
  <c r="N190" i="16"/>
  <c r="T190" i="16" s="1"/>
  <c r="K193" i="17"/>
  <c r="A193" i="17"/>
  <c r="V189" i="16"/>
  <c r="W189" i="16"/>
  <c r="AA189" i="16" s="1"/>
  <c r="AC189" i="16" s="1"/>
  <c r="F194" i="16"/>
  <c r="U190" i="16"/>
  <c r="X190" i="16" s="1"/>
  <c r="B200" i="17"/>
  <c r="Z199" i="17"/>
  <c r="E201" i="17"/>
  <c r="H197" i="17"/>
  <c r="Q196" i="17"/>
  <c r="AB196" i="17" s="1"/>
  <c r="E202" i="16"/>
  <c r="H196" i="16"/>
  <c r="Q195" i="16"/>
  <c r="AB195" i="16" s="1"/>
  <c r="B200" i="16"/>
  <c r="Z199" i="16"/>
  <c r="G155" i="2"/>
  <c r="F156" i="2"/>
  <c r="H191" i="2"/>
  <c r="B160" i="2"/>
  <c r="Z159" i="2"/>
  <c r="O192" i="19" l="1"/>
  <c r="S192" i="19" s="1"/>
  <c r="W191" i="19"/>
  <c r="AA191" i="19" s="1"/>
  <c r="AC191" i="19" s="1"/>
  <c r="V191" i="19"/>
  <c r="C197" i="19"/>
  <c r="Q196" i="19"/>
  <c r="AB196" i="19" s="1"/>
  <c r="P196" i="19"/>
  <c r="J195" i="19"/>
  <c r="I196" i="19"/>
  <c r="V192" i="19"/>
  <c r="W192" i="19"/>
  <c r="AA192" i="19" s="1"/>
  <c r="AC192" i="19" s="1"/>
  <c r="A194" i="19"/>
  <c r="K194" i="19"/>
  <c r="L193" i="19"/>
  <c r="M193" i="19" s="1"/>
  <c r="O193" i="19" s="1"/>
  <c r="S191" i="19"/>
  <c r="Y190" i="19"/>
  <c r="H205" i="19"/>
  <c r="F206" i="19"/>
  <c r="E209" i="19"/>
  <c r="B209" i="19"/>
  <c r="Z208" i="19"/>
  <c r="G205" i="19"/>
  <c r="R194" i="18"/>
  <c r="S193" i="18"/>
  <c r="U193" i="18"/>
  <c r="X193" i="18" s="1"/>
  <c r="Y193" i="18" s="1"/>
  <c r="N204" i="18"/>
  <c r="T204" i="18" s="1"/>
  <c r="W204" i="18" s="1"/>
  <c r="AA204" i="18" s="1"/>
  <c r="AC204" i="18" s="1"/>
  <c r="I208" i="18"/>
  <c r="J207" i="18"/>
  <c r="H205" i="18"/>
  <c r="Q204" i="18"/>
  <c r="AB204" i="18" s="1"/>
  <c r="B210" i="18"/>
  <c r="Z209" i="18"/>
  <c r="V203" i="18"/>
  <c r="W203" i="18"/>
  <c r="AA203" i="18" s="1"/>
  <c r="AC203" i="18" s="1"/>
  <c r="G206" i="18"/>
  <c r="P205" i="18"/>
  <c r="E209" i="18"/>
  <c r="L205" i="18"/>
  <c r="M205" i="18" s="1"/>
  <c r="O205" i="18" s="1"/>
  <c r="F206" i="18"/>
  <c r="A206" i="18"/>
  <c r="K206" i="18"/>
  <c r="W192" i="17"/>
  <c r="AA192" i="17" s="1"/>
  <c r="AC192" i="17" s="1"/>
  <c r="U192" i="17"/>
  <c r="X192" i="17" s="1"/>
  <c r="S190" i="16"/>
  <c r="F195" i="16"/>
  <c r="G195" i="16"/>
  <c r="P194" i="16"/>
  <c r="A194" i="17"/>
  <c r="K194" i="17"/>
  <c r="L194" i="17" s="1"/>
  <c r="M194" i="17" s="1"/>
  <c r="N194" i="17" s="1"/>
  <c r="L192" i="16"/>
  <c r="M192" i="16" s="1"/>
  <c r="N192" i="16" s="1"/>
  <c r="T192" i="16" s="1"/>
  <c r="I195" i="16"/>
  <c r="J194" i="16"/>
  <c r="L193" i="17"/>
  <c r="M193" i="17" s="1"/>
  <c r="N193" i="17" s="1"/>
  <c r="T193" i="17" s="1"/>
  <c r="W191" i="16"/>
  <c r="AA191" i="16" s="1"/>
  <c r="AC191" i="16" s="1"/>
  <c r="V191" i="16"/>
  <c r="V190" i="16"/>
  <c r="W190" i="16"/>
  <c r="AA190" i="16" s="1"/>
  <c r="AC190" i="16" s="1"/>
  <c r="F195" i="17"/>
  <c r="G195" i="17"/>
  <c r="P194" i="17"/>
  <c r="O191" i="16"/>
  <c r="Y191" i="17"/>
  <c r="J195" i="17"/>
  <c r="I196" i="17"/>
  <c r="A193" i="16"/>
  <c r="K193" i="16"/>
  <c r="Y189" i="16"/>
  <c r="E202" i="17"/>
  <c r="B201" i="17"/>
  <c r="Z200" i="17"/>
  <c r="H198" i="17"/>
  <c r="Q197" i="17"/>
  <c r="AB197" i="17" s="1"/>
  <c r="E203" i="16"/>
  <c r="B201" i="16"/>
  <c r="Z200" i="16"/>
  <c r="H197" i="16"/>
  <c r="Q196" i="16"/>
  <c r="AB196" i="16" s="1"/>
  <c r="F157" i="2"/>
  <c r="G156" i="2"/>
  <c r="H192" i="2"/>
  <c r="B161" i="2"/>
  <c r="Z160" i="2"/>
  <c r="Y191" i="19" l="1"/>
  <c r="N193" i="19"/>
  <c r="T193" i="19" s="1"/>
  <c r="W193" i="19" s="1"/>
  <c r="AA193" i="19" s="1"/>
  <c r="AC193" i="19" s="1"/>
  <c r="U192" i="19"/>
  <c r="X192" i="19" s="1"/>
  <c r="Y192" i="19" s="1"/>
  <c r="A195" i="19"/>
  <c r="K195" i="19"/>
  <c r="L194" i="19"/>
  <c r="M194" i="19" s="1"/>
  <c r="O194" i="19" s="1"/>
  <c r="C198" i="19"/>
  <c r="Q197" i="19"/>
  <c r="AB197" i="19" s="1"/>
  <c r="P197" i="19"/>
  <c r="U193" i="19"/>
  <c r="X193" i="19" s="1"/>
  <c r="J196" i="19"/>
  <c r="I197" i="19"/>
  <c r="H206" i="19"/>
  <c r="G206" i="19"/>
  <c r="Z209" i="19"/>
  <c r="B210" i="19"/>
  <c r="E210" i="19"/>
  <c r="F207" i="19"/>
  <c r="R195" i="18"/>
  <c r="U194" i="18"/>
  <c r="X194" i="18" s="1"/>
  <c r="Y194" i="18" s="1"/>
  <c r="S194" i="18"/>
  <c r="V204" i="18"/>
  <c r="F207" i="18"/>
  <c r="L206" i="18"/>
  <c r="M206" i="18" s="1"/>
  <c r="N206" i="18" s="1"/>
  <c r="H206" i="18"/>
  <c r="Q205" i="18"/>
  <c r="AB205" i="18" s="1"/>
  <c r="N205" i="18"/>
  <c r="T205" i="18" s="1"/>
  <c r="G207" i="18"/>
  <c r="P206" i="18"/>
  <c r="B211" i="18"/>
  <c r="Z210" i="18"/>
  <c r="K207" i="18"/>
  <c r="A207" i="18"/>
  <c r="E210" i="18"/>
  <c r="I209" i="18"/>
  <c r="J208" i="18"/>
  <c r="Y192" i="17"/>
  <c r="O193" i="17"/>
  <c r="S193" i="17" s="1"/>
  <c r="T194" i="17"/>
  <c r="V194" i="17" s="1"/>
  <c r="Y190" i="16"/>
  <c r="L193" i="16"/>
  <c r="M193" i="16" s="1"/>
  <c r="N193" i="16" s="1"/>
  <c r="T193" i="16" s="1"/>
  <c r="K195" i="17"/>
  <c r="L195" i="17" s="1"/>
  <c r="M195" i="17" s="1"/>
  <c r="A195" i="17"/>
  <c r="G196" i="17"/>
  <c r="P195" i="17"/>
  <c r="O192" i="16"/>
  <c r="W192" i="16"/>
  <c r="AA192" i="16" s="1"/>
  <c r="AC192" i="16" s="1"/>
  <c r="V192" i="16"/>
  <c r="G196" i="16"/>
  <c r="P195" i="16"/>
  <c r="S191" i="16"/>
  <c r="U191" i="16"/>
  <c r="X191" i="16" s="1"/>
  <c r="Y191" i="16" s="1"/>
  <c r="F196" i="17"/>
  <c r="A194" i="16"/>
  <c r="K194" i="16"/>
  <c r="O194" i="17"/>
  <c r="I197" i="17"/>
  <c r="J196" i="17"/>
  <c r="V193" i="17"/>
  <c r="W193" i="17"/>
  <c r="AA193" i="17" s="1"/>
  <c r="AC193" i="17" s="1"/>
  <c r="I196" i="16"/>
  <c r="J195" i="16"/>
  <c r="F196" i="16"/>
  <c r="Z201" i="17"/>
  <c r="B202" i="17"/>
  <c r="E203" i="17"/>
  <c r="H199" i="17"/>
  <c r="Q198" i="17"/>
  <c r="AB198" i="17" s="1"/>
  <c r="Z201" i="16"/>
  <c r="B202" i="16"/>
  <c r="E204" i="16"/>
  <c r="H198" i="16"/>
  <c r="Q197" i="16"/>
  <c r="AB197" i="16" s="1"/>
  <c r="G157" i="2"/>
  <c r="F158" i="2"/>
  <c r="H193" i="2"/>
  <c r="B162" i="2"/>
  <c r="Z161" i="2"/>
  <c r="U193" i="17" l="1"/>
  <c r="X193" i="17" s="1"/>
  <c r="S193" i="19"/>
  <c r="V193" i="19"/>
  <c r="Y193" i="19"/>
  <c r="A196" i="19"/>
  <c r="K196" i="19"/>
  <c r="L195" i="19"/>
  <c r="M195" i="19" s="1"/>
  <c r="N195" i="19" s="1"/>
  <c r="T195" i="19" s="1"/>
  <c r="C199" i="19"/>
  <c r="P198" i="19"/>
  <c r="Q198" i="19"/>
  <c r="AB198" i="19" s="1"/>
  <c r="U194" i="19"/>
  <c r="X194" i="19" s="1"/>
  <c r="I198" i="19"/>
  <c r="J197" i="19"/>
  <c r="N194" i="19"/>
  <c r="T194" i="19" s="1"/>
  <c r="F208" i="19"/>
  <c r="E211" i="19"/>
  <c r="B211" i="19"/>
  <c r="Z210" i="19"/>
  <c r="H207" i="19"/>
  <c r="G207" i="19"/>
  <c r="R196" i="18"/>
  <c r="S195" i="18"/>
  <c r="U195" i="18"/>
  <c r="X195" i="18" s="1"/>
  <c r="Y195" i="18" s="1"/>
  <c r="T206" i="18"/>
  <c r="W206" i="18" s="1"/>
  <c r="AA206" i="18" s="1"/>
  <c r="AC206" i="18" s="1"/>
  <c r="I210" i="18"/>
  <c r="J209" i="18"/>
  <c r="H207" i="18"/>
  <c r="Q206" i="18"/>
  <c r="AB206" i="18" s="1"/>
  <c r="O206" i="18"/>
  <c r="G208" i="18"/>
  <c r="P207" i="18"/>
  <c r="L207" i="18"/>
  <c r="M207" i="18" s="1"/>
  <c r="O207" i="18" s="1"/>
  <c r="F208" i="18"/>
  <c r="E211" i="18"/>
  <c r="W205" i="18"/>
  <c r="AA205" i="18" s="1"/>
  <c r="AC205" i="18" s="1"/>
  <c r="V205" i="18"/>
  <c r="K208" i="18"/>
  <c r="A208" i="18"/>
  <c r="Z211" i="18"/>
  <c r="B212" i="18"/>
  <c r="W194" i="17"/>
  <c r="AA194" i="17" s="1"/>
  <c r="AC194" i="17" s="1"/>
  <c r="O195" i="17"/>
  <c r="U195" i="17" s="1"/>
  <c r="X195" i="17" s="1"/>
  <c r="N195" i="17"/>
  <c r="T195" i="17" s="1"/>
  <c r="J196" i="16"/>
  <c r="I197" i="16"/>
  <c r="J197" i="17"/>
  <c r="I198" i="17"/>
  <c r="U194" i="17"/>
  <c r="X194" i="17" s="1"/>
  <c r="S194" i="17"/>
  <c r="Y193" i="17"/>
  <c r="F197" i="16"/>
  <c r="L194" i="16"/>
  <c r="M194" i="16" s="1"/>
  <c r="O194" i="16" s="1"/>
  <c r="F197" i="17"/>
  <c r="G197" i="16"/>
  <c r="P196" i="16"/>
  <c r="O193" i="16"/>
  <c r="A195" i="16"/>
  <c r="K195" i="16"/>
  <c r="K196" i="17"/>
  <c r="L196" i="17" s="1"/>
  <c r="M196" i="17" s="1"/>
  <c r="O196" i="17" s="1"/>
  <c r="A196" i="17"/>
  <c r="U192" i="16"/>
  <c r="X192" i="16" s="1"/>
  <c r="Y192" i="16" s="1"/>
  <c r="S192" i="16"/>
  <c r="P196" i="17"/>
  <c r="G197" i="17"/>
  <c r="W193" i="16"/>
  <c r="AA193" i="16" s="1"/>
  <c r="AC193" i="16" s="1"/>
  <c r="V193" i="16"/>
  <c r="E204" i="17"/>
  <c r="Z202" i="17"/>
  <c r="B203" i="17"/>
  <c r="H200" i="17"/>
  <c r="Q199" i="17"/>
  <c r="AB199" i="17" s="1"/>
  <c r="Z202" i="16"/>
  <c r="B203" i="16"/>
  <c r="H199" i="16"/>
  <c r="Q198" i="16"/>
  <c r="AB198" i="16" s="1"/>
  <c r="E205" i="16"/>
  <c r="G158" i="2"/>
  <c r="F159" i="2"/>
  <c r="H194" i="2"/>
  <c r="B163" i="2"/>
  <c r="Z162" i="2"/>
  <c r="W194" i="19" l="1"/>
  <c r="AA194" i="19" s="1"/>
  <c r="AC194" i="19" s="1"/>
  <c r="V194" i="19"/>
  <c r="O195" i="19"/>
  <c r="K197" i="19"/>
  <c r="A197" i="19"/>
  <c r="W195" i="19"/>
  <c r="AA195" i="19" s="1"/>
  <c r="AC195" i="19" s="1"/>
  <c r="V195" i="19"/>
  <c r="I199" i="19"/>
  <c r="J198" i="19"/>
  <c r="L196" i="19"/>
  <c r="M196" i="19" s="1"/>
  <c r="N196" i="19" s="1"/>
  <c r="T196" i="19" s="1"/>
  <c r="S194" i="19"/>
  <c r="C200" i="19"/>
  <c r="P199" i="19"/>
  <c r="Q199" i="19"/>
  <c r="AB199" i="19" s="1"/>
  <c r="H208" i="19"/>
  <c r="G208" i="19"/>
  <c r="B212" i="19"/>
  <c r="Z211" i="19"/>
  <c r="E212" i="19"/>
  <c r="F209" i="19"/>
  <c r="R197" i="18"/>
  <c r="U196" i="18"/>
  <c r="X196" i="18" s="1"/>
  <c r="Y196" i="18" s="1"/>
  <c r="S196" i="18"/>
  <c r="V206" i="18"/>
  <c r="N207" i="18"/>
  <c r="T207" i="18" s="1"/>
  <c r="V207" i="18" s="1"/>
  <c r="E212" i="18"/>
  <c r="A209" i="18"/>
  <c r="K209" i="18"/>
  <c r="B213" i="18"/>
  <c r="Z212" i="18"/>
  <c r="I211" i="18"/>
  <c r="J210" i="18"/>
  <c r="L208" i="18"/>
  <c r="M208" i="18" s="1"/>
  <c r="O208" i="18" s="1"/>
  <c r="F209" i="18"/>
  <c r="G209" i="18"/>
  <c r="P208" i="18"/>
  <c r="H208" i="18"/>
  <c r="Q207" i="18"/>
  <c r="AB207" i="18" s="1"/>
  <c r="Y194" i="17"/>
  <c r="S195" i="17"/>
  <c r="W195" i="17"/>
  <c r="AA195" i="17" s="1"/>
  <c r="AC195" i="17" s="1"/>
  <c r="V195" i="17"/>
  <c r="P197" i="17"/>
  <c r="G198" i="17"/>
  <c r="S193" i="16"/>
  <c r="U193" i="16"/>
  <c r="X193" i="16" s="1"/>
  <c r="Y193" i="16" s="1"/>
  <c r="F198" i="17"/>
  <c r="F198" i="16"/>
  <c r="I199" i="17"/>
  <c r="J198" i="17"/>
  <c r="U196" i="17"/>
  <c r="X196" i="17" s="1"/>
  <c r="N194" i="16"/>
  <c r="T194" i="16" s="1"/>
  <c r="A197" i="17"/>
  <c r="K197" i="17"/>
  <c r="L195" i="16"/>
  <c r="M195" i="16" s="1"/>
  <c r="O195" i="16" s="1"/>
  <c r="P197" i="16"/>
  <c r="G198" i="16"/>
  <c r="U194" i="16"/>
  <c r="X194" i="16" s="1"/>
  <c r="J197" i="16"/>
  <c r="I198" i="16"/>
  <c r="N196" i="17"/>
  <c r="T196" i="17" s="1"/>
  <c r="K196" i="16"/>
  <c r="A196" i="16"/>
  <c r="B204" i="17"/>
  <c r="Z203" i="17"/>
  <c r="H201" i="17"/>
  <c r="Q200" i="17"/>
  <c r="AB200" i="17" s="1"/>
  <c r="E205" i="17"/>
  <c r="B204" i="16"/>
  <c r="Z203" i="16"/>
  <c r="H200" i="16"/>
  <c r="Q199" i="16"/>
  <c r="AB199" i="16" s="1"/>
  <c r="E206" i="16"/>
  <c r="F160" i="2"/>
  <c r="G159" i="2"/>
  <c r="H195" i="2"/>
  <c r="B164" i="2"/>
  <c r="Z163" i="2"/>
  <c r="Y194" i="19" l="1"/>
  <c r="O196" i="19"/>
  <c r="S195" i="19"/>
  <c r="U195" i="19"/>
  <c r="X195" i="19" s="1"/>
  <c r="Y195" i="19" s="1"/>
  <c r="W196" i="19"/>
  <c r="AA196" i="19" s="1"/>
  <c r="AC196" i="19" s="1"/>
  <c r="V196" i="19"/>
  <c r="C201" i="19"/>
  <c r="Q200" i="19"/>
  <c r="AB200" i="19" s="1"/>
  <c r="P200" i="19"/>
  <c r="K198" i="19"/>
  <c r="A198" i="19"/>
  <c r="I200" i="19"/>
  <c r="J199" i="19"/>
  <c r="L197" i="19"/>
  <c r="M197" i="19" s="1"/>
  <c r="O197" i="19" s="1"/>
  <c r="B213" i="19"/>
  <c r="Z212" i="19"/>
  <c r="F210" i="19"/>
  <c r="G209" i="19"/>
  <c r="E213" i="19"/>
  <c r="H209" i="19"/>
  <c r="R198" i="18"/>
  <c r="S197" i="18"/>
  <c r="U197" i="18"/>
  <c r="X197" i="18" s="1"/>
  <c r="Y197" i="18" s="1"/>
  <c r="W207" i="18"/>
  <c r="AA207" i="18" s="1"/>
  <c r="AC207" i="18" s="1"/>
  <c r="N208" i="18"/>
  <c r="T208" i="18" s="1"/>
  <c r="A210" i="18"/>
  <c r="K210" i="18"/>
  <c r="H209" i="18"/>
  <c r="Q208" i="18"/>
  <c r="AB208" i="18" s="1"/>
  <c r="I212" i="18"/>
  <c r="J211" i="18"/>
  <c r="B214" i="18"/>
  <c r="Z213" i="18"/>
  <c r="G210" i="18"/>
  <c r="P209" i="18"/>
  <c r="L209" i="18"/>
  <c r="M209" i="18" s="1"/>
  <c r="N209" i="18" s="1"/>
  <c r="F210" i="18"/>
  <c r="E213" i="18"/>
  <c r="Y195" i="17"/>
  <c r="S194" i="16"/>
  <c r="J198" i="16"/>
  <c r="I199" i="16"/>
  <c r="G199" i="16"/>
  <c r="P198" i="16"/>
  <c r="K197" i="16"/>
  <c r="A197" i="16"/>
  <c r="A198" i="17"/>
  <c r="K198" i="17"/>
  <c r="L198" i="17" s="1"/>
  <c r="M198" i="17" s="1"/>
  <c r="O198" i="17" s="1"/>
  <c r="F199" i="16"/>
  <c r="L196" i="16"/>
  <c r="M196" i="16" s="1"/>
  <c r="O196" i="16" s="1"/>
  <c r="N195" i="16"/>
  <c r="T195" i="16" s="1"/>
  <c r="V194" i="16"/>
  <c r="W194" i="16"/>
  <c r="AA194" i="16" s="1"/>
  <c r="AC194" i="16" s="1"/>
  <c r="I200" i="17"/>
  <c r="J199" i="17"/>
  <c r="L197" i="17"/>
  <c r="M197" i="17" s="1"/>
  <c r="O197" i="17" s="1"/>
  <c r="G199" i="17"/>
  <c r="P198" i="17"/>
  <c r="W196" i="17"/>
  <c r="AA196" i="17" s="1"/>
  <c r="AC196" i="17" s="1"/>
  <c r="V196" i="17"/>
  <c r="U195" i="16"/>
  <c r="X195" i="16" s="1"/>
  <c r="S196" i="17"/>
  <c r="F199" i="17"/>
  <c r="E206" i="17"/>
  <c r="H202" i="17"/>
  <c r="Q201" i="17"/>
  <c r="AB201" i="17" s="1"/>
  <c r="B205" i="17"/>
  <c r="Z204" i="17"/>
  <c r="B205" i="16"/>
  <c r="Z204" i="16"/>
  <c r="E207" i="16"/>
  <c r="H201" i="16"/>
  <c r="Q200" i="16"/>
  <c r="AB200" i="16" s="1"/>
  <c r="F161" i="2"/>
  <c r="G160" i="2"/>
  <c r="H196" i="2"/>
  <c r="Z164" i="2"/>
  <c r="B165" i="2"/>
  <c r="N197" i="19" l="1"/>
  <c r="T197" i="19" s="1"/>
  <c r="W197" i="19" s="1"/>
  <c r="AA197" i="19" s="1"/>
  <c r="AC197" i="19" s="1"/>
  <c r="A199" i="19"/>
  <c r="K199" i="19"/>
  <c r="J200" i="19"/>
  <c r="I201" i="19"/>
  <c r="C202" i="19"/>
  <c r="Q201" i="19"/>
  <c r="AB201" i="19" s="1"/>
  <c r="P201" i="19"/>
  <c r="U197" i="19"/>
  <c r="X197" i="19" s="1"/>
  <c r="L198" i="19"/>
  <c r="M198" i="19" s="1"/>
  <c r="O198" i="19" s="1"/>
  <c r="S196" i="19"/>
  <c r="U196" i="19"/>
  <c r="X196" i="19" s="1"/>
  <c r="Y196" i="19" s="1"/>
  <c r="G210" i="19"/>
  <c r="Z213" i="19"/>
  <c r="B214" i="19"/>
  <c r="H210" i="19"/>
  <c r="F211" i="19"/>
  <c r="E214" i="19"/>
  <c r="R199" i="18"/>
  <c r="S198" i="18"/>
  <c r="U198" i="18"/>
  <c r="X198" i="18" s="1"/>
  <c r="Y198" i="18" s="1"/>
  <c r="T209" i="18"/>
  <c r="W209" i="18" s="1"/>
  <c r="AA209" i="18" s="1"/>
  <c r="AC209" i="18" s="1"/>
  <c r="O209" i="18"/>
  <c r="H210" i="18"/>
  <c r="Q209" i="18"/>
  <c r="AB209" i="18" s="1"/>
  <c r="W208" i="18"/>
  <c r="AA208" i="18" s="1"/>
  <c r="AC208" i="18" s="1"/>
  <c r="V208" i="18"/>
  <c r="G211" i="18"/>
  <c r="P210" i="18"/>
  <c r="E214" i="18"/>
  <c r="F211" i="18"/>
  <c r="L210" i="18"/>
  <c r="M210" i="18" s="1"/>
  <c r="O210" i="18" s="1"/>
  <c r="A211" i="18"/>
  <c r="K211" i="18"/>
  <c r="B215" i="18"/>
  <c r="Z214" i="18"/>
  <c r="J212" i="18"/>
  <c r="I213" i="18"/>
  <c r="S195" i="16"/>
  <c r="N198" i="17"/>
  <c r="T198" i="17" s="1"/>
  <c r="Y194" i="16"/>
  <c r="N196" i="16"/>
  <c r="T196" i="16" s="1"/>
  <c r="W196" i="16" s="1"/>
  <c r="AA196" i="16" s="1"/>
  <c r="AC196" i="16" s="1"/>
  <c r="U197" i="17"/>
  <c r="X197" i="17" s="1"/>
  <c r="K199" i="17"/>
  <c r="L199" i="17" s="1"/>
  <c r="M199" i="17" s="1"/>
  <c r="N199" i="17" s="1"/>
  <c r="A199" i="17"/>
  <c r="W195" i="16"/>
  <c r="AA195" i="16" s="1"/>
  <c r="AC195" i="16" s="1"/>
  <c r="V195" i="16"/>
  <c r="F200" i="16"/>
  <c r="L197" i="16"/>
  <c r="M197" i="16" s="1"/>
  <c r="N197" i="16" s="1"/>
  <c r="T197" i="16" s="1"/>
  <c r="P199" i="16"/>
  <c r="G200" i="16"/>
  <c r="U198" i="17"/>
  <c r="X198" i="17" s="1"/>
  <c r="I201" i="17"/>
  <c r="J200" i="17"/>
  <c r="Y196" i="17"/>
  <c r="J199" i="16"/>
  <c r="I200" i="16"/>
  <c r="F200" i="17"/>
  <c r="G200" i="17"/>
  <c r="P199" i="17"/>
  <c r="U196" i="16"/>
  <c r="X196" i="16" s="1"/>
  <c r="N197" i="17"/>
  <c r="T197" i="17" s="1"/>
  <c r="A198" i="16"/>
  <c r="K198" i="16"/>
  <c r="H203" i="17"/>
  <c r="Q202" i="17"/>
  <c r="AB202" i="17" s="1"/>
  <c r="E207" i="17"/>
  <c r="Z205" i="17"/>
  <c r="B206" i="17"/>
  <c r="E208" i="16"/>
  <c r="H202" i="16"/>
  <c r="Q201" i="16"/>
  <c r="AB201" i="16" s="1"/>
  <c r="Z205" i="16"/>
  <c r="B206" i="16"/>
  <c r="G161" i="2"/>
  <c r="F162" i="2"/>
  <c r="H197" i="2"/>
  <c r="Z165" i="2"/>
  <c r="B166" i="2"/>
  <c r="S197" i="19" l="1"/>
  <c r="V197" i="19"/>
  <c r="Y197" i="19"/>
  <c r="U198" i="19"/>
  <c r="X198" i="19" s="1"/>
  <c r="I202" i="19"/>
  <c r="J201" i="19"/>
  <c r="C203" i="19"/>
  <c r="Q202" i="19"/>
  <c r="AB202" i="19" s="1"/>
  <c r="P202" i="19"/>
  <c r="A200" i="19"/>
  <c r="K200" i="19"/>
  <c r="L199" i="19"/>
  <c r="M199" i="19" s="1"/>
  <c r="N199" i="19" s="1"/>
  <c r="T199" i="19" s="1"/>
  <c r="N198" i="19"/>
  <c r="T198" i="19" s="1"/>
  <c r="H211" i="19"/>
  <c r="G211" i="19"/>
  <c r="E215" i="19"/>
  <c r="F212" i="19"/>
  <c r="B215" i="19"/>
  <c r="Z214" i="19"/>
  <c r="R200" i="18"/>
  <c r="U199" i="18"/>
  <c r="X199" i="18" s="1"/>
  <c r="Y199" i="18" s="1"/>
  <c r="S199" i="18"/>
  <c r="V209" i="18"/>
  <c r="Z215" i="18"/>
  <c r="B216" i="18"/>
  <c r="N210" i="18"/>
  <c r="T210" i="18" s="1"/>
  <c r="E215" i="18"/>
  <c r="I214" i="18"/>
  <c r="J213" i="18"/>
  <c r="K212" i="18"/>
  <c r="A212" i="18"/>
  <c r="L211" i="18"/>
  <c r="M211" i="18" s="1"/>
  <c r="O211" i="18" s="1"/>
  <c r="F212" i="18"/>
  <c r="G212" i="18"/>
  <c r="P211" i="18"/>
  <c r="H211" i="18"/>
  <c r="Q210" i="18"/>
  <c r="AB210" i="18" s="1"/>
  <c r="S198" i="17"/>
  <c r="Y195" i="16"/>
  <c r="V198" i="17"/>
  <c r="W198" i="17"/>
  <c r="AA198" i="17" s="1"/>
  <c r="AC198" i="17" s="1"/>
  <c r="V196" i="16"/>
  <c r="S196" i="16"/>
  <c r="Y196" i="16"/>
  <c r="I201" i="16"/>
  <c r="J200" i="16"/>
  <c r="O197" i="16"/>
  <c r="W197" i="17"/>
  <c r="AA197" i="17" s="1"/>
  <c r="AC197" i="17" s="1"/>
  <c r="V197" i="17"/>
  <c r="G201" i="17"/>
  <c r="P200" i="17"/>
  <c r="A199" i="16"/>
  <c r="K199" i="16"/>
  <c r="K200" i="17"/>
  <c r="L200" i="17" s="1"/>
  <c r="M200" i="17" s="1"/>
  <c r="O200" i="17" s="1"/>
  <c r="A200" i="17"/>
  <c r="V197" i="16"/>
  <c r="W197" i="16"/>
  <c r="AA197" i="16" s="1"/>
  <c r="AC197" i="16" s="1"/>
  <c r="T199" i="17"/>
  <c r="I202" i="17"/>
  <c r="J201" i="17"/>
  <c r="P200" i="16"/>
  <c r="G201" i="16"/>
  <c r="S197" i="17"/>
  <c r="L198" i="16"/>
  <c r="M198" i="16" s="1"/>
  <c r="N198" i="16" s="1"/>
  <c r="T198" i="16" s="1"/>
  <c r="F201" i="17"/>
  <c r="F201" i="16"/>
  <c r="O199" i="17"/>
  <c r="H204" i="17"/>
  <c r="Q203" i="17"/>
  <c r="AB203" i="17" s="1"/>
  <c r="B207" i="17"/>
  <c r="Z206" i="17"/>
  <c r="E208" i="17"/>
  <c r="Z206" i="16"/>
  <c r="B207" i="16"/>
  <c r="E209" i="16"/>
  <c r="H203" i="16"/>
  <c r="Q202" i="16"/>
  <c r="AB202" i="16" s="1"/>
  <c r="F163" i="2"/>
  <c r="G162" i="2"/>
  <c r="H198" i="2"/>
  <c r="Z166" i="2"/>
  <c r="B167" i="2"/>
  <c r="V198" i="19" l="1"/>
  <c r="W198" i="19"/>
  <c r="AA198" i="19" s="1"/>
  <c r="AC198" i="19" s="1"/>
  <c r="K201" i="19"/>
  <c r="A201" i="19"/>
  <c r="O199" i="19"/>
  <c r="I203" i="19"/>
  <c r="J202" i="19"/>
  <c r="V199" i="19"/>
  <c r="W199" i="19"/>
  <c r="AA199" i="19" s="1"/>
  <c r="AC199" i="19" s="1"/>
  <c r="Y198" i="19"/>
  <c r="L200" i="19"/>
  <c r="M200" i="19" s="1"/>
  <c r="N200" i="19" s="1"/>
  <c r="T200" i="19" s="1"/>
  <c r="C204" i="19"/>
  <c r="Q203" i="19"/>
  <c r="AB203" i="19" s="1"/>
  <c r="P203" i="19"/>
  <c r="S198" i="19"/>
  <c r="E216" i="19"/>
  <c r="H212" i="19"/>
  <c r="B216" i="19"/>
  <c r="Z215" i="19"/>
  <c r="F213" i="19"/>
  <c r="G212" i="19"/>
  <c r="Y198" i="17"/>
  <c r="R201" i="18"/>
  <c r="S200" i="18"/>
  <c r="U200" i="18"/>
  <c r="X200" i="18" s="1"/>
  <c r="Y200" i="18" s="1"/>
  <c r="B217" i="18"/>
  <c r="Z216" i="18"/>
  <c r="G213" i="18"/>
  <c r="P212" i="18"/>
  <c r="N211" i="18"/>
  <c r="T211" i="18" s="1"/>
  <c r="L212" i="18"/>
  <c r="M212" i="18" s="1"/>
  <c r="O212" i="18" s="1"/>
  <c r="F213" i="18"/>
  <c r="A213" i="18"/>
  <c r="K213" i="18"/>
  <c r="E216" i="18"/>
  <c r="H212" i="18"/>
  <c r="Q211" i="18"/>
  <c r="AB211" i="18" s="1"/>
  <c r="I215" i="18"/>
  <c r="J214" i="18"/>
  <c r="W210" i="18"/>
  <c r="AA210" i="18" s="1"/>
  <c r="AC210" i="18" s="1"/>
  <c r="V210" i="18"/>
  <c r="U200" i="17"/>
  <c r="X200" i="17" s="1"/>
  <c r="F202" i="16"/>
  <c r="W198" i="16"/>
  <c r="AA198" i="16" s="1"/>
  <c r="AC198" i="16" s="1"/>
  <c r="V198" i="16"/>
  <c r="A201" i="17"/>
  <c r="K201" i="17"/>
  <c r="L201" i="17" s="1"/>
  <c r="M201" i="17" s="1"/>
  <c r="N201" i="17" s="1"/>
  <c r="Y197" i="17"/>
  <c r="J202" i="17"/>
  <c r="I203" i="17"/>
  <c r="U197" i="16"/>
  <c r="X197" i="16" s="1"/>
  <c r="Y197" i="16" s="1"/>
  <c r="S197" i="16"/>
  <c r="S199" i="17"/>
  <c r="U199" i="17"/>
  <c r="X199" i="17" s="1"/>
  <c r="F202" i="17"/>
  <c r="G202" i="16"/>
  <c r="P201" i="16"/>
  <c r="W199" i="17"/>
  <c r="AA199" i="17" s="1"/>
  <c r="AC199" i="17" s="1"/>
  <c r="V199" i="17"/>
  <c r="N200" i="17"/>
  <c r="T200" i="17" s="1"/>
  <c r="G202" i="17"/>
  <c r="P201" i="17"/>
  <c r="A200" i="16"/>
  <c r="K200" i="16"/>
  <c r="O198" i="16"/>
  <c r="L199" i="16"/>
  <c r="M199" i="16" s="1"/>
  <c r="O199" i="16" s="1"/>
  <c r="J201" i="16"/>
  <c r="I202" i="16"/>
  <c r="E209" i="17"/>
  <c r="B208" i="17"/>
  <c r="Z207" i="17"/>
  <c r="H205" i="17"/>
  <c r="Q204" i="17"/>
  <c r="AB204" i="17" s="1"/>
  <c r="H204" i="16"/>
  <c r="Q203" i="16"/>
  <c r="AB203" i="16" s="1"/>
  <c r="E210" i="16"/>
  <c r="B208" i="16"/>
  <c r="Z207" i="16"/>
  <c r="F164" i="2"/>
  <c r="G163" i="2"/>
  <c r="H199" i="2"/>
  <c r="Z167" i="2"/>
  <c r="B168" i="2"/>
  <c r="W200" i="19" l="1"/>
  <c r="AA200" i="19" s="1"/>
  <c r="AC200" i="19" s="1"/>
  <c r="V200" i="19"/>
  <c r="O200" i="19"/>
  <c r="K202" i="19"/>
  <c r="A202" i="19"/>
  <c r="L201" i="19"/>
  <c r="M201" i="19" s="1"/>
  <c r="O201" i="19" s="1"/>
  <c r="C205" i="19"/>
  <c r="Q204" i="19"/>
  <c r="AB204" i="19" s="1"/>
  <c r="P204" i="19"/>
  <c r="I204" i="19"/>
  <c r="J203" i="19"/>
  <c r="S199" i="19"/>
  <c r="U199" i="19"/>
  <c r="X199" i="19" s="1"/>
  <c r="Y199" i="19" s="1"/>
  <c r="G213" i="19"/>
  <c r="F214" i="19"/>
  <c r="B217" i="19"/>
  <c r="Z216" i="19"/>
  <c r="H213" i="19"/>
  <c r="E217" i="19"/>
  <c r="N212" i="18"/>
  <c r="T212" i="18" s="1"/>
  <c r="W212" i="18" s="1"/>
  <c r="AA212" i="18" s="1"/>
  <c r="AC212" i="18" s="1"/>
  <c r="R202" i="18"/>
  <c r="U201" i="18"/>
  <c r="X201" i="18" s="1"/>
  <c r="Y201" i="18" s="1"/>
  <c r="S201" i="18"/>
  <c r="I216" i="18"/>
  <c r="J215" i="18"/>
  <c r="E217" i="18"/>
  <c r="V211" i="18"/>
  <c r="W211" i="18"/>
  <c r="AA211" i="18" s="1"/>
  <c r="AC211" i="18" s="1"/>
  <c r="H213" i="18"/>
  <c r="Q212" i="18"/>
  <c r="AB212" i="18" s="1"/>
  <c r="L213" i="18"/>
  <c r="M213" i="18" s="1"/>
  <c r="O213" i="18" s="1"/>
  <c r="F214" i="18"/>
  <c r="B218" i="18"/>
  <c r="Z217" i="18"/>
  <c r="K214" i="18"/>
  <c r="A214" i="18"/>
  <c r="G214" i="18"/>
  <c r="P213" i="18"/>
  <c r="N199" i="16"/>
  <c r="T199" i="16" s="1"/>
  <c r="W199" i="16" s="1"/>
  <c r="AA199" i="16" s="1"/>
  <c r="AC199" i="16" s="1"/>
  <c r="T201" i="17"/>
  <c r="W201" i="17" s="1"/>
  <c r="AA201" i="17" s="1"/>
  <c r="AC201" i="17" s="1"/>
  <c r="Y199" i="17"/>
  <c r="K201" i="16"/>
  <c r="A201" i="16"/>
  <c r="P202" i="16"/>
  <c r="G203" i="16"/>
  <c r="I203" i="16"/>
  <c r="J202" i="16"/>
  <c r="U198" i="16"/>
  <c r="X198" i="16" s="1"/>
  <c r="Y198" i="16" s="1"/>
  <c r="S198" i="16"/>
  <c r="G203" i="17"/>
  <c r="P202" i="17"/>
  <c r="J203" i="17"/>
  <c r="I204" i="17"/>
  <c r="L200" i="16"/>
  <c r="M200" i="16" s="1"/>
  <c r="N200" i="16" s="1"/>
  <c r="T200" i="16" s="1"/>
  <c r="S200" i="17"/>
  <c r="V200" i="17"/>
  <c r="W200" i="17"/>
  <c r="K202" i="17"/>
  <c r="L202" i="17" s="1"/>
  <c r="M202" i="17" s="1"/>
  <c r="A202" i="17"/>
  <c r="F203" i="16"/>
  <c r="U199" i="16"/>
  <c r="X199" i="16" s="1"/>
  <c r="F203" i="17"/>
  <c r="O201" i="17"/>
  <c r="H206" i="17"/>
  <c r="Q205" i="17"/>
  <c r="AB205" i="17" s="1"/>
  <c r="E210" i="17"/>
  <c r="B209" i="17"/>
  <c r="Z208" i="17"/>
  <c r="B209" i="16"/>
  <c r="Z208" i="16"/>
  <c r="E211" i="16"/>
  <c r="H205" i="16"/>
  <c r="Q204" i="16"/>
  <c r="AB204" i="16" s="1"/>
  <c r="G164" i="2"/>
  <c r="F165" i="2"/>
  <c r="H200" i="2"/>
  <c r="B169" i="2"/>
  <c r="Z168" i="2"/>
  <c r="N201" i="19" l="1"/>
  <c r="T201" i="19" s="1"/>
  <c r="W201" i="19" s="1"/>
  <c r="AA201" i="19" s="1"/>
  <c r="AC201" i="19" s="1"/>
  <c r="A203" i="19"/>
  <c r="K203" i="19"/>
  <c r="C206" i="19"/>
  <c r="P205" i="19"/>
  <c r="Q205" i="19"/>
  <c r="AB205" i="19" s="1"/>
  <c r="L202" i="19"/>
  <c r="M202" i="19" s="1"/>
  <c r="O202" i="19" s="1"/>
  <c r="I205" i="19"/>
  <c r="J204" i="19"/>
  <c r="U200" i="19"/>
  <c r="X200" i="19" s="1"/>
  <c r="Y200" i="19" s="1"/>
  <c r="S200" i="19"/>
  <c r="U201" i="19"/>
  <c r="X201" i="19" s="1"/>
  <c r="H214" i="19"/>
  <c r="F215" i="19"/>
  <c r="G214" i="19"/>
  <c r="E218" i="19"/>
  <c r="Z217" i="19"/>
  <c r="B218" i="19"/>
  <c r="V212" i="18"/>
  <c r="V199" i="16"/>
  <c r="R203" i="18"/>
  <c r="U202" i="18"/>
  <c r="X202" i="18" s="1"/>
  <c r="Y202" i="18" s="1"/>
  <c r="S202" i="18"/>
  <c r="N213" i="18"/>
  <c r="T213" i="18" s="1"/>
  <c r="B219" i="18"/>
  <c r="Z218" i="18"/>
  <c r="F215" i="18"/>
  <c r="L214" i="18"/>
  <c r="M214" i="18" s="1"/>
  <c r="O214" i="18" s="1"/>
  <c r="A215" i="18"/>
  <c r="K215" i="18"/>
  <c r="J216" i="18"/>
  <c r="I217" i="18"/>
  <c r="E218" i="18"/>
  <c r="G215" i="18"/>
  <c r="P214" i="18"/>
  <c r="H214" i="18"/>
  <c r="Q213" i="18"/>
  <c r="AB213" i="18" s="1"/>
  <c r="S199" i="16"/>
  <c r="V201" i="17"/>
  <c r="Y199" i="16"/>
  <c r="O200" i="16"/>
  <c r="S200" i="16" s="1"/>
  <c r="O202" i="17"/>
  <c r="U202" i="17" s="1"/>
  <c r="X202" i="17" s="1"/>
  <c r="N202" i="17"/>
  <c r="T202" i="17" s="1"/>
  <c r="W202" i="17" s="1"/>
  <c r="AA202" i="17" s="1"/>
  <c r="AC202" i="17" s="1"/>
  <c r="U201" i="17"/>
  <c r="X201" i="17" s="1"/>
  <c r="Y201" i="17" s="1"/>
  <c r="S201" i="17"/>
  <c r="F204" i="16"/>
  <c r="I205" i="17"/>
  <c r="J204" i="17"/>
  <c r="G204" i="16"/>
  <c r="P203" i="16"/>
  <c r="K202" i="16"/>
  <c r="A202" i="16"/>
  <c r="A203" i="17"/>
  <c r="K203" i="17"/>
  <c r="L203" i="17" s="1"/>
  <c r="M203" i="17" s="1"/>
  <c r="O203" i="17" s="1"/>
  <c r="F204" i="17"/>
  <c r="AA200" i="17"/>
  <c r="AC200" i="17" s="1"/>
  <c r="Y200" i="17"/>
  <c r="W200" i="16"/>
  <c r="AA200" i="16" s="1"/>
  <c r="AC200" i="16" s="1"/>
  <c r="V200" i="16"/>
  <c r="G204" i="17"/>
  <c r="P203" i="17"/>
  <c r="J203" i="16"/>
  <c r="I204" i="16"/>
  <c r="L201" i="16"/>
  <c r="M201" i="16" s="1"/>
  <c r="O201" i="16" s="1"/>
  <c r="E211" i="17"/>
  <c r="Z209" i="17"/>
  <c r="B210" i="17"/>
  <c r="H207" i="17"/>
  <c r="Q206" i="17"/>
  <c r="AB206" i="17" s="1"/>
  <c r="E212" i="16"/>
  <c r="H206" i="16"/>
  <c r="Q205" i="16"/>
  <c r="AB205" i="16" s="1"/>
  <c r="Z209" i="16"/>
  <c r="B210" i="16"/>
  <c r="F166" i="2"/>
  <c r="G165" i="2"/>
  <c r="H201" i="2"/>
  <c r="B170" i="2"/>
  <c r="Z169" i="2"/>
  <c r="V201" i="19" l="1"/>
  <c r="Y201" i="19"/>
  <c r="S201" i="19"/>
  <c r="J205" i="19"/>
  <c r="I206" i="19"/>
  <c r="N202" i="19"/>
  <c r="T202" i="19" s="1"/>
  <c r="C207" i="19"/>
  <c r="Q206" i="19"/>
  <c r="AB206" i="19" s="1"/>
  <c r="P206" i="19"/>
  <c r="U202" i="19"/>
  <c r="X202" i="19" s="1"/>
  <c r="L203" i="19"/>
  <c r="M203" i="19" s="1"/>
  <c r="N203" i="19" s="1"/>
  <c r="T203" i="19" s="1"/>
  <c r="A204" i="19"/>
  <c r="K204" i="19"/>
  <c r="E219" i="19"/>
  <c r="H215" i="19"/>
  <c r="B219" i="19"/>
  <c r="Z218" i="19"/>
  <c r="F216" i="19"/>
  <c r="G215" i="19"/>
  <c r="R204" i="18"/>
  <c r="U203" i="18"/>
  <c r="X203" i="18" s="1"/>
  <c r="Y203" i="18" s="1"/>
  <c r="S203" i="18"/>
  <c r="H215" i="18"/>
  <c r="Q214" i="18"/>
  <c r="AB214" i="18" s="1"/>
  <c r="I218" i="18"/>
  <c r="J217" i="18"/>
  <c r="K216" i="18"/>
  <c r="A216" i="18"/>
  <c r="N214" i="18"/>
  <c r="T214" i="18" s="1"/>
  <c r="Z219" i="18"/>
  <c r="B220" i="18"/>
  <c r="G216" i="18"/>
  <c r="P215" i="18"/>
  <c r="E219" i="18"/>
  <c r="W213" i="18"/>
  <c r="AA213" i="18" s="1"/>
  <c r="AC213" i="18" s="1"/>
  <c r="V213" i="18"/>
  <c r="L215" i="18"/>
  <c r="M215" i="18" s="1"/>
  <c r="O215" i="18" s="1"/>
  <c r="F216" i="18"/>
  <c r="U200" i="16"/>
  <c r="X200" i="16" s="1"/>
  <c r="Y200" i="16" s="1"/>
  <c r="S202" i="17"/>
  <c r="V202" i="17"/>
  <c r="U203" i="17"/>
  <c r="X203" i="17" s="1"/>
  <c r="J204" i="16"/>
  <c r="I205" i="16"/>
  <c r="F205" i="17"/>
  <c r="P204" i="16"/>
  <c r="G205" i="16"/>
  <c r="U201" i="16"/>
  <c r="X201" i="16" s="1"/>
  <c r="N203" i="17"/>
  <c r="T203" i="17" s="1"/>
  <c r="Y202" i="17"/>
  <c r="A204" i="17"/>
  <c r="K204" i="17"/>
  <c r="A203" i="16"/>
  <c r="K203" i="16"/>
  <c r="L202" i="16"/>
  <c r="M202" i="16" s="1"/>
  <c r="O202" i="16" s="1"/>
  <c r="F205" i="16"/>
  <c r="N201" i="16"/>
  <c r="T201" i="16" s="1"/>
  <c r="G205" i="17"/>
  <c r="P204" i="17"/>
  <c r="I206" i="17"/>
  <c r="J205" i="17"/>
  <c r="E212" i="17"/>
  <c r="Z210" i="17"/>
  <c r="B211" i="17"/>
  <c r="H208" i="17"/>
  <c r="Q207" i="17"/>
  <c r="AB207" i="17" s="1"/>
  <c r="B211" i="16"/>
  <c r="Z210" i="16"/>
  <c r="H207" i="16"/>
  <c r="Q206" i="16"/>
  <c r="AB206" i="16" s="1"/>
  <c r="E213" i="16"/>
  <c r="G166" i="2"/>
  <c r="F167" i="2"/>
  <c r="H202" i="2"/>
  <c r="B171" i="2"/>
  <c r="Z170" i="2"/>
  <c r="O203" i="19" l="1"/>
  <c r="S203" i="19" s="1"/>
  <c r="W203" i="19"/>
  <c r="AA203" i="19" s="1"/>
  <c r="AC203" i="19" s="1"/>
  <c r="V203" i="19"/>
  <c r="S202" i="19"/>
  <c r="C208" i="19"/>
  <c r="Q207" i="19"/>
  <c r="AB207" i="19" s="1"/>
  <c r="P207" i="19"/>
  <c r="W202" i="19"/>
  <c r="AA202" i="19" s="1"/>
  <c r="AC202" i="19" s="1"/>
  <c r="V202" i="19"/>
  <c r="J206" i="19"/>
  <c r="I207" i="19"/>
  <c r="L204" i="19"/>
  <c r="M204" i="19" s="1"/>
  <c r="O204" i="19" s="1"/>
  <c r="A205" i="19"/>
  <c r="K205" i="19"/>
  <c r="E220" i="19"/>
  <c r="F217" i="19"/>
  <c r="B220" i="19"/>
  <c r="Z219" i="19"/>
  <c r="G216" i="19"/>
  <c r="H216" i="19"/>
  <c r="R205" i="18"/>
  <c r="S204" i="18"/>
  <c r="U204" i="18"/>
  <c r="X204" i="18" s="1"/>
  <c r="Y204" i="18" s="1"/>
  <c r="N215" i="18"/>
  <c r="T215" i="18" s="1"/>
  <c r="V215" i="18" s="1"/>
  <c r="Z220" i="18"/>
  <c r="B221" i="18"/>
  <c r="E220" i="18"/>
  <c r="H216" i="18"/>
  <c r="Q215" i="18"/>
  <c r="AB215" i="18" s="1"/>
  <c r="W214" i="18"/>
  <c r="AA214" i="18" s="1"/>
  <c r="AC214" i="18" s="1"/>
  <c r="V214" i="18"/>
  <c r="K217" i="18"/>
  <c r="A217" i="18"/>
  <c r="L216" i="18"/>
  <c r="M216" i="18" s="1"/>
  <c r="O216" i="18" s="1"/>
  <c r="F217" i="18"/>
  <c r="G217" i="18"/>
  <c r="P216" i="18"/>
  <c r="I219" i="18"/>
  <c r="J218" i="18"/>
  <c r="U202" i="16"/>
  <c r="X202" i="16" s="1"/>
  <c r="A204" i="16"/>
  <c r="K204" i="16"/>
  <c r="A205" i="17"/>
  <c r="K205" i="17"/>
  <c r="V201" i="16"/>
  <c r="W201" i="16"/>
  <c r="AA201" i="16" s="1"/>
  <c r="AC201" i="16" s="1"/>
  <c r="N202" i="16"/>
  <c r="T202" i="16" s="1"/>
  <c r="V203" i="17"/>
  <c r="W203" i="17"/>
  <c r="G206" i="16"/>
  <c r="P205" i="16"/>
  <c r="I206" i="16"/>
  <c r="J205" i="16"/>
  <c r="F206" i="16"/>
  <c r="L203" i="16"/>
  <c r="M203" i="16" s="1"/>
  <c r="O203" i="16" s="1"/>
  <c r="S201" i="16"/>
  <c r="L204" i="17"/>
  <c r="M204" i="17" s="1"/>
  <c r="N204" i="17" s="1"/>
  <c r="T204" i="17" s="1"/>
  <c r="S203" i="17"/>
  <c r="I207" i="17"/>
  <c r="J206" i="17"/>
  <c r="G206" i="17"/>
  <c r="P205" i="17"/>
  <c r="F206" i="17"/>
  <c r="L205" i="17"/>
  <c r="M205" i="17" s="1"/>
  <c r="N205" i="17" s="1"/>
  <c r="B212" i="17"/>
  <c r="Z211" i="17"/>
  <c r="E213" i="17"/>
  <c r="H209" i="17"/>
  <c r="Q208" i="17"/>
  <c r="AB208" i="17" s="1"/>
  <c r="E214" i="16"/>
  <c r="H208" i="16"/>
  <c r="Q207" i="16"/>
  <c r="AB207" i="16" s="1"/>
  <c r="B212" i="16"/>
  <c r="Z211" i="16"/>
  <c r="G167" i="2"/>
  <c r="F168" i="2"/>
  <c r="H203" i="2"/>
  <c r="B172" i="2"/>
  <c r="Z171" i="2"/>
  <c r="U203" i="19" l="1"/>
  <c r="X203" i="19" s="1"/>
  <c r="Y203" i="19" s="1"/>
  <c r="N204" i="19"/>
  <c r="T204" i="19" s="1"/>
  <c r="C209" i="19"/>
  <c r="P208" i="19"/>
  <c r="Q208" i="19"/>
  <c r="AB208" i="19" s="1"/>
  <c r="S204" i="19"/>
  <c r="U204" i="19"/>
  <c r="X204" i="19" s="1"/>
  <c r="L205" i="19"/>
  <c r="M205" i="19" s="1"/>
  <c r="O205" i="19" s="1"/>
  <c r="J207" i="19"/>
  <c r="I208" i="19"/>
  <c r="A206" i="19"/>
  <c r="K206" i="19"/>
  <c r="Y202" i="19"/>
  <c r="G217" i="19"/>
  <c r="E221" i="19"/>
  <c r="H217" i="19"/>
  <c r="B221" i="19"/>
  <c r="Z220" i="19"/>
  <c r="F218" i="19"/>
  <c r="N216" i="18"/>
  <c r="T216" i="18" s="1"/>
  <c r="W215" i="18"/>
  <c r="AA215" i="18" s="1"/>
  <c r="AC215" i="18" s="1"/>
  <c r="R206" i="18"/>
  <c r="U205" i="18"/>
  <c r="X205" i="18" s="1"/>
  <c r="Y205" i="18" s="1"/>
  <c r="S205" i="18"/>
  <c r="E221" i="18"/>
  <c r="B222" i="18"/>
  <c r="Z221" i="18"/>
  <c r="G218" i="18"/>
  <c r="P217" i="18"/>
  <c r="L217" i="18"/>
  <c r="M217" i="18" s="1"/>
  <c r="O217" i="18" s="1"/>
  <c r="F218" i="18"/>
  <c r="H217" i="18"/>
  <c r="Q216" i="18"/>
  <c r="AB216" i="18" s="1"/>
  <c r="I220" i="18"/>
  <c r="J219" i="18"/>
  <c r="A218" i="18"/>
  <c r="K218" i="18"/>
  <c r="W204" i="17"/>
  <c r="AA204" i="17" s="1"/>
  <c r="AC204" i="17" s="1"/>
  <c r="V204" i="17"/>
  <c r="U203" i="16"/>
  <c r="X203" i="16" s="1"/>
  <c r="I207" i="16"/>
  <c r="J206" i="16"/>
  <c r="O205" i="17"/>
  <c r="Y201" i="16"/>
  <c r="V202" i="16"/>
  <c r="W202" i="16"/>
  <c r="AA202" i="16" s="1"/>
  <c r="AC202" i="16" s="1"/>
  <c r="T205" i="17"/>
  <c r="K206" i="17"/>
  <c r="L206" i="17" s="1"/>
  <c r="M206" i="17" s="1"/>
  <c r="A206" i="17"/>
  <c r="F207" i="16"/>
  <c r="G207" i="16"/>
  <c r="P206" i="16"/>
  <c r="L204" i="16"/>
  <c r="M204" i="16" s="1"/>
  <c r="O204" i="16" s="1"/>
  <c r="G207" i="17"/>
  <c r="P206" i="17"/>
  <c r="O204" i="17"/>
  <c r="F207" i="17"/>
  <c r="I208" i="17"/>
  <c r="J207" i="17"/>
  <c r="N203" i="16"/>
  <c r="T203" i="16" s="1"/>
  <c r="K205" i="16"/>
  <c r="A205" i="16"/>
  <c r="AA203" i="17"/>
  <c r="AC203" i="17" s="1"/>
  <c r="Y203" i="17"/>
  <c r="S202" i="16"/>
  <c r="H210" i="17"/>
  <c r="Q209" i="17"/>
  <c r="AB209" i="17" s="1"/>
  <c r="B213" i="17"/>
  <c r="Z212" i="17"/>
  <c r="E214" i="17"/>
  <c r="B213" i="16"/>
  <c r="Z212" i="16"/>
  <c r="H209" i="16"/>
  <c r="Q208" i="16"/>
  <c r="AB208" i="16" s="1"/>
  <c r="E215" i="16"/>
  <c r="F169" i="2"/>
  <c r="G168" i="2"/>
  <c r="H204" i="2"/>
  <c r="B173" i="2"/>
  <c r="Z172" i="2"/>
  <c r="L206" i="19" l="1"/>
  <c r="M206" i="19" s="1"/>
  <c r="N206" i="19" s="1"/>
  <c r="T206" i="19" s="1"/>
  <c r="N205" i="19"/>
  <c r="T205" i="19" s="1"/>
  <c r="U205" i="19"/>
  <c r="X205" i="19" s="1"/>
  <c r="J208" i="19"/>
  <c r="I209" i="19"/>
  <c r="C210" i="19"/>
  <c r="P209" i="19"/>
  <c r="Q209" i="19"/>
  <c r="AB209" i="19" s="1"/>
  <c r="A207" i="19"/>
  <c r="K207" i="19"/>
  <c r="W204" i="19"/>
  <c r="AA204" i="19" s="1"/>
  <c r="AC204" i="19" s="1"/>
  <c r="V204" i="19"/>
  <c r="F219" i="19"/>
  <c r="H218" i="19"/>
  <c r="Z221" i="19"/>
  <c r="B222" i="19"/>
  <c r="E222" i="19"/>
  <c r="G218" i="19"/>
  <c r="R207" i="18"/>
  <c r="U206" i="18"/>
  <c r="X206" i="18" s="1"/>
  <c r="Y206" i="18" s="1"/>
  <c r="S206" i="18"/>
  <c r="N217" i="18"/>
  <c r="T217" i="18" s="1"/>
  <c r="V217" i="18" s="1"/>
  <c r="A219" i="18"/>
  <c r="K219" i="18"/>
  <c r="H218" i="18"/>
  <c r="Q217" i="18"/>
  <c r="AB217" i="18" s="1"/>
  <c r="I221" i="18"/>
  <c r="J220" i="18"/>
  <c r="G219" i="18"/>
  <c r="P218" i="18"/>
  <c r="B223" i="18"/>
  <c r="Z222" i="18"/>
  <c r="W216" i="18"/>
  <c r="AA216" i="18" s="1"/>
  <c r="AC216" i="18" s="1"/>
  <c r="V216" i="18"/>
  <c r="F219" i="18"/>
  <c r="L218" i="18"/>
  <c r="M218" i="18" s="1"/>
  <c r="O218" i="18" s="1"/>
  <c r="E222" i="18"/>
  <c r="Y202" i="16"/>
  <c r="N206" i="17"/>
  <c r="T206" i="17" s="1"/>
  <c r="W206" i="17" s="1"/>
  <c r="AA206" i="17" s="1"/>
  <c r="AC206" i="17" s="1"/>
  <c r="O206" i="17"/>
  <c r="U206" i="17" s="1"/>
  <c r="X206" i="17" s="1"/>
  <c r="N204" i="16"/>
  <c r="T204" i="16" s="1"/>
  <c r="V204" i="16" s="1"/>
  <c r="J208" i="17"/>
  <c r="I209" i="17"/>
  <c r="F208" i="17"/>
  <c r="G208" i="16"/>
  <c r="P207" i="16"/>
  <c r="S203" i="16"/>
  <c r="L205" i="16"/>
  <c r="M205" i="16" s="1"/>
  <c r="N205" i="16" s="1"/>
  <c r="T205" i="16" s="1"/>
  <c r="U204" i="17"/>
  <c r="X204" i="17" s="1"/>
  <c r="Y204" i="17" s="1"/>
  <c r="S204" i="17"/>
  <c r="V205" i="17"/>
  <c r="W205" i="17"/>
  <c r="AA205" i="17" s="1"/>
  <c r="AC205" i="17" s="1"/>
  <c r="S205" i="17"/>
  <c r="U205" i="17"/>
  <c r="X205" i="17" s="1"/>
  <c r="W203" i="16"/>
  <c r="AA203" i="16" s="1"/>
  <c r="AC203" i="16" s="1"/>
  <c r="V203" i="16"/>
  <c r="U204" i="16"/>
  <c r="X204" i="16" s="1"/>
  <c r="F208" i="16"/>
  <c r="A206" i="16"/>
  <c r="K206" i="16"/>
  <c r="K207" i="17"/>
  <c r="L207" i="17" s="1"/>
  <c r="M207" i="17" s="1"/>
  <c r="A207" i="17"/>
  <c r="G208" i="17"/>
  <c r="P207" i="17"/>
  <c r="J207" i="16"/>
  <c r="I208" i="16"/>
  <c r="Z213" i="17"/>
  <c r="B214" i="17"/>
  <c r="E215" i="17"/>
  <c r="H211" i="17"/>
  <c r="Q210" i="17"/>
  <c r="AB210" i="17" s="1"/>
  <c r="H210" i="16"/>
  <c r="Q209" i="16"/>
  <c r="AB209" i="16" s="1"/>
  <c r="E216" i="16"/>
  <c r="Z213" i="16"/>
  <c r="B214" i="16"/>
  <c r="F170" i="2"/>
  <c r="G169" i="2"/>
  <c r="H205" i="2"/>
  <c r="B174" i="2"/>
  <c r="Z173" i="2"/>
  <c r="I210" i="19" l="1"/>
  <c r="J209" i="19"/>
  <c r="K208" i="19"/>
  <c r="A208" i="19"/>
  <c r="V205" i="19"/>
  <c r="W205" i="19"/>
  <c r="AA205" i="19" s="1"/>
  <c r="AC205" i="19" s="1"/>
  <c r="L207" i="19"/>
  <c r="M207" i="19" s="1"/>
  <c r="O207" i="19" s="1"/>
  <c r="C211" i="19"/>
  <c r="Q210" i="19"/>
  <c r="AB210" i="19" s="1"/>
  <c r="P210" i="19"/>
  <c r="O206" i="19"/>
  <c r="Y204" i="19"/>
  <c r="S205" i="19"/>
  <c r="W206" i="19"/>
  <c r="AA206" i="19" s="1"/>
  <c r="AC206" i="19" s="1"/>
  <c r="V206" i="19"/>
  <c r="G219" i="19"/>
  <c r="H219" i="19"/>
  <c r="F220" i="19"/>
  <c r="B223" i="19"/>
  <c r="Z222" i="19"/>
  <c r="E223" i="19"/>
  <c r="R208" i="18"/>
  <c r="U207" i="18"/>
  <c r="X207" i="18" s="1"/>
  <c r="Y207" i="18" s="1"/>
  <c r="S207" i="18"/>
  <c r="W217" i="18"/>
  <c r="AA217" i="18" s="1"/>
  <c r="AC217" i="18" s="1"/>
  <c r="G220" i="18"/>
  <c r="P219" i="18"/>
  <c r="N218" i="18"/>
  <c r="T218" i="18" s="1"/>
  <c r="B224" i="18"/>
  <c r="Z223" i="18"/>
  <c r="A220" i="18"/>
  <c r="K220" i="18"/>
  <c r="E223" i="18"/>
  <c r="J221" i="18"/>
  <c r="I222" i="18"/>
  <c r="L219" i="18"/>
  <c r="M219" i="18" s="1"/>
  <c r="O219" i="18" s="1"/>
  <c r="F220" i="18"/>
  <c r="H219" i="18"/>
  <c r="Q218" i="18"/>
  <c r="AB218" i="18" s="1"/>
  <c r="V206" i="17"/>
  <c r="Y205" i="17"/>
  <c r="S206" i="17"/>
  <c r="W204" i="16"/>
  <c r="AA204" i="16" s="1"/>
  <c r="AC204" i="16" s="1"/>
  <c r="S204" i="16"/>
  <c r="Y206" i="17"/>
  <c r="Y203" i="16"/>
  <c r="L206" i="16"/>
  <c r="M206" i="16" s="1"/>
  <c r="O206" i="16" s="1"/>
  <c r="K207" i="16"/>
  <c r="A207" i="16"/>
  <c r="F209" i="16"/>
  <c r="N207" i="17"/>
  <c r="T207" i="17" s="1"/>
  <c r="G209" i="17"/>
  <c r="P208" i="17"/>
  <c r="O205" i="16"/>
  <c r="G209" i="16"/>
  <c r="P208" i="16"/>
  <c r="J209" i="17"/>
  <c r="I210" i="17"/>
  <c r="F209" i="17"/>
  <c r="I209" i="16"/>
  <c r="J208" i="16"/>
  <c r="V205" i="16"/>
  <c r="W205" i="16"/>
  <c r="AA205" i="16" s="1"/>
  <c r="AC205" i="16" s="1"/>
  <c r="O207" i="17"/>
  <c r="A208" i="17"/>
  <c r="K208" i="17"/>
  <c r="B215" i="17"/>
  <c r="Z214" i="17"/>
  <c r="H212" i="17"/>
  <c r="Q211" i="17"/>
  <c r="AB211" i="17" s="1"/>
  <c r="E216" i="17"/>
  <c r="E217" i="16"/>
  <c r="B215" i="16"/>
  <c r="Z214" i="16"/>
  <c r="H211" i="16"/>
  <c r="Q210" i="16"/>
  <c r="AB210" i="16" s="1"/>
  <c r="G170" i="2"/>
  <c r="F171" i="2"/>
  <c r="H206" i="2"/>
  <c r="B175" i="2"/>
  <c r="Z174" i="2"/>
  <c r="U207" i="19" l="1"/>
  <c r="X207" i="19" s="1"/>
  <c r="L208" i="19"/>
  <c r="M208" i="19" s="1"/>
  <c r="O208" i="19" s="1"/>
  <c r="C212" i="19"/>
  <c r="P211" i="19"/>
  <c r="Q211" i="19"/>
  <c r="AB211" i="19" s="1"/>
  <c r="Y205" i="19"/>
  <c r="S206" i="19"/>
  <c r="U206" i="19"/>
  <c r="X206" i="19" s="1"/>
  <c r="Y206" i="19" s="1"/>
  <c r="N207" i="19"/>
  <c r="T207" i="19" s="1"/>
  <c r="A209" i="19"/>
  <c r="K209" i="19"/>
  <c r="J210" i="19"/>
  <c r="I211" i="19"/>
  <c r="E224" i="19"/>
  <c r="F221" i="19"/>
  <c r="G220" i="19"/>
  <c r="B224" i="19"/>
  <c r="Z223" i="19"/>
  <c r="H220" i="19"/>
  <c r="R209" i="18"/>
  <c r="S208" i="18"/>
  <c r="U208" i="18"/>
  <c r="X208" i="18" s="1"/>
  <c r="Y208" i="18" s="1"/>
  <c r="A221" i="18"/>
  <c r="K221" i="18"/>
  <c r="N219" i="18"/>
  <c r="T219" i="18" s="1"/>
  <c r="G221" i="18"/>
  <c r="P220" i="18"/>
  <c r="E224" i="18"/>
  <c r="Z224" i="18"/>
  <c r="B225" i="18"/>
  <c r="H220" i="18"/>
  <c r="Q219" i="18"/>
  <c r="AB219" i="18" s="1"/>
  <c r="L220" i="18"/>
  <c r="M220" i="18" s="1"/>
  <c r="O220" i="18" s="1"/>
  <c r="F221" i="18"/>
  <c r="J222" i="18"/>
  <c r="I223" i="18"/>
  <c r="W218" i="18"/>
  <c r="AA218" i="18" s="1"/>
  <c r="AC218" i="18" s="1"/>
  <c r="V218" i="18"/>
  <c r="Y204" i="16"/>
  <c r="N206" i="16"/>
  <c r="T206" i="16" s="1"/>
  <c r="W206" i="16" s="1"/>
  <c r="AA206" i="16" s="1"/>
  <c r="AC206" i="16" s="1"/>
  <c r="F210" i="17"/>
  <c r="P209" i="16"/>
  <c r="G210" i="16"/>
  <c r="V207" i="17"/>
  <c r="W207" i="17"/>
  <c r="AA207" i="17" s="1"/>
  <c r="AC207" i="17" s="1"/>
  <c r="L207" i="16"/>
  <c r="M207" i="16" s="1"/>
  <c r="N207" i="16" s="1"/>
  <c r="T207" i="16" s="1"/>
  <c r="K208" i="16"/>
  <c r="A208" i="16"/>
  <c r="J210" i="17"/>
  <c r="I211" i="17"/>
  <c r="U207" i="17"/>
  <c r="X207" i="17" s="1"/>
  <c r="S207" i="17"/>
  <c r="I210" i="16"/>
  <c r="J209" i="16"/>
  <c r="A209" i="17"/>
  <c r="K209" i="17"/>
  <c r="F210" i="16"/>
  <c r="U206" i="16"/>
  <c r="X206" i="16" s="1"/>
  <c r="S205" i="16"/>
  <c r="U205" i="16"/>
  <c r="X205" i="16" s="1"/>
  <c r="Y205" i="16" s="1"/>
  <c r="L208" i="17"/>
  <c r="M208" i="17" s="1"/>
  <c r="N208" i="17" s="1"/>
  <c r="T208" i="17" s="1"/>
  <c r="G210" i="17"/>
  <c r="P209" i="17"/>
  <c r="E217" i="17"/>
  <c r="H213" i="17"/>
  <c r="Q212" i="17"/>
  <c r="AB212" i="17" s="1"/>
  <c r="B216" i="17"/>
  <c r="Z215" i="17"/>
  <c r="H212" i="16"/>
  <c r="Q211" i="16"/>
  <c r="AB211" i="16" s="1"/>
  <c r="B216" i="16"/>
  <c r="Z215" i="16"/>
  <c r="E218" i="16"/>
  <c r="F172" i="2"/>
  <c r="G171" i="2"/>
  <c r="H207" i="2"/>
  <c r="B176" i="2"/>
  <c r="Z175" i="2"/>
  <c r="N208" i="19" l="1"/>
  <c r="T208" i="19" s="1"/>
  <c r="J211" i="19"/>
  <c r="I212" i="19"/>
  <c r="W207" i="19"/>
  <c r="AA207" i="19" s="1"/>
  <c r="AC207" i="19" s="1"/>
  <c r="V207" i="19"/>
  <c r="U208" i="19"/>
  <c r="X208" i="19" s="1"/>
  <c r="A210" i="19"/>
  <c r="K210" i="19"/>
  <c r="L209" i="19"/>
  <c r="M209" i="19" s="1"/>
  <c r="O209" i="19" s="1"/>
  <c r="C213" i="19"/>
  <c r="Q212" i="19"/>
  <c r="AB212" i="19" s="1"/>
  <c r="P212" i="19"/>
  <c r="S207" i="19"/>
  <c r="H221" i="19"/>
  <c r="B225" i="19"/>
  <c r="Z224" i="19"/>
  <c r="E225" i="19"/>
  <c r="G221" i="19"/>
  <c r="F222" i="19"/>
  <c r="R210" i="18"/>
  <c r="S209" i="18"/>
  <c r="U209" i="18"/>
  <c r="X209" i="18" s="1"/>
  <c r="Y209" i="18" s="1"/>
  <c r="N220" i="18"/>
  <c r="T220" i="18" s="1"/>
  <c r="W220" i="18" s="1"/>
  <c r="AA220" i="18" s="1"/>
  <c r="AC220" i="18" s="1"/>
  <c r="F222" i="18"/>
  <c r="L221" i="18"/>
  <c r="M221" i="18" s="1"/>
  <c r="O221" i="18" s="1"/>
  <c r="Z225" i="18"/>
  <c r="B226" i="18"/>
  <c r="G222" i="18"/>
  <c r="P221" i="18"/>
  <c r="H221" i="18"/>
  <c r="Q220" i="18"/>
  <c r="AB220" i="18" s="1"/>
  <c r="V219" i="18"/>
  <c r="W219" i="18"/>
  <c r="AA219" i="18" s="1"/>
  <c r="AC219" i="18" s="1"/>
  <c r="I224" i="18"/>
  <c r="J223" i="18"/>
  <c r="E225" i="18"/>
  <c r="A222" i="18"/>
  <c r="K222" i="18"/>
  <c r="S206" i="16"/>
  <c r="V206" i="16"/>
  <c r="Y206" i="16"/>
  <c r="Y207" i="17"/>
  <c r="O207" i="16"/>
  <c r="S207" i="16" s="1"/>
  <c r="A209" i="16"/>
  <c r="K209" i="16"/>
  <c r="W208" i="17"/>
  <c r="AA208" i="17" s="1"/>
  <c r="AC208" i="17" s="1"/>
  <c r="V208" i="17"/>
  <c r="L208" i="16"/>
  <c r="M208" i="16" s="1"/>
  <c r="N208" i="16" s="1"/>
  <c r="T208" i="16" s="1"/>
  <c r="F211" i="17"/>
  <c r="J211" i="17"/>
  <c r="I212" i="17"/>
  <c r="P210" i="16"/>
  <c r="G211" i="16"/>
  <c r="F211" i="16"/>
  <c r="J210" i="16"/>
  <c r="I211" i="16"/>
  <c r="K210" i="17"/>
  <c r="L210" i="17" s="1"/>
  <c r="M210" i="17" s="1"/>
  <c r="O210" i="17" s="1"/>
  <c r="A210" i="17"/>
  <c r="V207" i="16"/>
  <c r="W207" i="16"/>
  <c r="AA207" i="16" s="1"/>
  <c r="AC207" i="16" s="1"/>
  <c r="G211" i="17"/>
  <c r="P210" i="17"/>
  <c r="L209" i="17"/>
  <c r="M209" i="17" s="1"/>
  <c r="O209" i="17" s="1"/>
  <c r="O208" i="17"/>
  <c r="H214" i="17"/>
  <c r="Q213" i="17"/>
  <c r="AB213" i="17" s="1"/>
  <c r="B217" i="17"/>
  <c r="Z216" i="17"/>
  <c r="E218" i="17"/>
  <c r="E219" i="16"/>
  <c r="B217" i="16"/>
  <c r="Z216" i="16"/>
  <c r="H213" i="16"/>
  <c r="Q212" i="16"/>
  <c r="AB212" i="16" s="1"/>
  <c r="F173" i="2"/>
  <c r="G172" i="2"/>
  <c r="H208" i="2"/>
  <c r="Z176" i="2"/>
  <c r="B177" i="2"/>
  <c r="N209" i="19" l="1"/>
  <c r="T209" i="19" s="1"/>
  <c r="V209" i="19" s="1"/>
  <c r="Y207" i="19"/>
  <c r="S208" i="19"/>
  <c r="I213" i="19"/>
  <c r="J212" i="19"/>
  <c r="C214" i="19"/>
  <c r="Q213" i="19"/>
  <c r="AB213" i="19" s="1"/>
  <c r="P213" i="19"/>
  <c r="K211" i="19"/>
  <c r="A211" i="19"/>
  <c r="L210" i="19"/>
  <c r="M210" i="19" s="1"/>
  <c r="N210" i="19" s="1"/>
  <c r="T210" i="19" s="1"/>
  <c r="V208" i="19"/>
  <c r="W208" i="19"/>
  <c r="AA208" i="19" s="1"/>
  <c r="AC208" i="19" s="1"/>
  <c r="U209" i="19"/>
  <c r="X209" i="19" s="1"/>
  <c r="F223" i="19"/>
  <c r="G222" i="19"/>
  <c r="E226" i="19"/>
  <c r="Z225" i="19"/>
  <c r="B226" i="19"/>
  <c r="H222" i="19"/>
  <c r="R211" i="18"/>
  <c r="S210" i="18"/>
  <c r="U210" i="18"/>
  <c r="X210" i="18" s="1"/>
  <c r="Y210" i="18" s="1"/>
  <c r="V220" i="18"/>
  <c r="N221" i="18"/>
  <c r="T221" i="18" s="1"/>
  <c r="L222" i="18"/>
  <c r="M222" i="18" s="1"/>
  <c r="N222" i="18" s="1"/>
  <c r="F223" i="18"/>
  <c r="B227" i="18"/>
  <c r="Z226" i="18"/>
  <c r="E226" i="18"/>
  <c r="A223" i="18"/>
  <c r="K223" i="18"/>
  <c r="I225" i="18"/>
  <c r="J224" i="18"/>
  <c r="H222" i="18"/>
  <c r="Q221" i="18"/>
  <c r="AB221" i="18" s="1"/>
  <c r="G223" i="18"/>
  <c r="P222" i="18"/>
  <c r="U207" i="16"/>
  <c r="X207" i="16" s="1"/>
  <c r="Y207" i="16" s="1"/>
  <c r="N209" i="17"/>
  <c r="T209" i="17" s="1"/>
  <c r="W209" i="17" s="1"/>
  <c r="AA209" i="17" s="1"/>
  <c r="AC209" i="17" s="1"/>
  <c r="U210" i="17"/>
  <c r="X210" i="17" s="1"/>
  <c r="I212" i="16"/>
  <c r="J211" i="16"/>
  <c r="G212" i="16"/>
  <c r="P211" i="16"/>
  <c r="U208" i="17"/>
  <c r="X208" i="17" s="1"/>
  <c r="Y208" i="17" s="1"/>
  <c r="S208" i="17"/>
  <c r="G212" i="17"/>
  <c r="P211" i="17"/>
  <c r="K210" i="16"/>
  <c r="A210" i="16"/>
  <c r="F212" i="17"/>
  <c r="U209" i="17"/>
  <c r="X209" i="17" s="1"/>
  <c r="I213" i="17"/>
  <c r="J212" i="17"/>
  <c r="O208" i="16"/>
  <c r="L209" i="16"/>
  <c r="M209" i="16" s="1"/>
  <c r="N209" i="16" s="1"/>
  <c r="T209" i="16" s="1"/>
  <c r="N210" i="17"/>
  <c r="T210" i="17" s="1"/>
  <c r="F212" i="16"/>
  <c r="K211" i="17"/>
  <c r="L211" i="17" s="1"/>
  <c r="M211" i="17" s="1"/>
  <c r="O211" i="17" s="1"/>
  <c r="A211" i="17"/>
  <c r="V208" i="16"/>
  <c r="W208" i="16"/>
  <c r="AA208" i="16" s="1"/>
  <c r="AC208" i="16" s="1"/>
  <c r="Z217" i="17"/>
  <c r="B218" i="17"/>
  <c r="H215" i="17"/>
  <c r="Q214" i="17"/>
  <c r="AB214" i="17" s="1"/>
  <c r="E219" i="17"/>
  <c r="E220" i="16"/>
  <c r="Z217" i="16"/>
  <c r="B218" i="16"/>
  <c r="H214" i="16"/>
  <c r="Q213" i="16"/>
  <c r="AB213" i="16" s="1"/>
  <c r="F174" i="2"/>
  <c r="G173" i="2"/>
  <c r="H209" i="2"/>
  <c r="B178" i="2"/>
  <c r="Z177" i="2"/>
  <c r="S209" i="19" l="1"/>
  <c r="W209" i="19"/>
  <c r="AA209" i="19" s="1"/>
  <c r="AC209" i="19" s="1"/>
  <c r="W210" i="19"/>
  <c r="AA210" i="19" s="1"/>
  <c r="AC210" i="19" s="1"/>
  <c r="V210" i="19"/>
  <c r="L211" i="19"/>
  <c r="M211" i="19" s="1"/>
  <c r="O211" i="19" s="1"/>
  <c r="K212" i="19"/>
  <c r="A212" i="19"/>
  <c r="I214" i="19"/>
  <c r="J213" i="19"/>
  <c r="O210" i="19"/>
  <c r="Y208" i="19"/>
  <c r="Y209" i="19"/>
  <c r="C215" i="19"/>
  <c r="Q214" i="19"/>
  <c r="AB214" i="19" s="1"/>
  <c r="P214" i="19"/>
  <c r="H223" i="19"/>
  <c r="B227" i="19"/>
  <c r="Z226" i="19"/>
  <c r="E227" i="19"/>
  <c r="F224" i="19"/>
  <c r="G223" i="19"/>
  <c r="R212" i="18"/>
  <c r="U211" i="18"/>
  <c r="X211" i="18" s="1"/>
  <c r="Y211" i="18" s="1"/>
  <c r="S211" i="18"/>
  <c r="T222" i="18"/>
  <c r="W222" i="18" s="1"/>
  <c r="AA222" i="18" s="1"/>
  <c r="AC222" i="18" s="1"/>
  <c r="O222" i="18"/>
  <c r="H223" i="18"/>
  <c r="Q222" i="18"/>
  <c r="AB222" i="18" s="1"/>
  <c r="E227" i="18"/>
  <c r="F224" i="18"/>
  <c r="L223" i="18"/>
  <c r="M223" i="18" s="1"/>
  <c r="N223" i="18" s="1"/>
  <c r="K224" i="18"/>
  <c r="A224" i="18"/>
  <c r="G224" i="18"/>
  <c r="P223" i="18"/>
  <c r="J225" i="18"/>
  <c r="I226" i="18"/>
  <c r="W221" i="18"/>
  <c r="AA221" i="18" s="1"/>
  <c r="AC221" i="18" s="1"/>
  <c r="V221" i="18"/>
  <c r="B228" i="18"/>
  <c r="Z227" i="18"/>
  <c r="V209" i="17"/>
  <c r="S209" i="17"/>
  <c r="V210" i="17"/>
  <c r="W210" i="17"/>
  <c r="V209" i="16"/>
  <c r="W209" i="16"/>
  <c r="AA209" i="16" s="1"/>
  <c r="AC209" i="16" s="1"/>
  <c r="A211" i="16"/>
  <c r="K211" i="16"/>
  <c r="U211" i="17"/>
  <c r="X211" i="17" s="1"/>
  <c r="U208" i="16"/>
  <c r="X208" i="16" s="1"/>
  <c r="Y208" i="16" s="1"/>
  <c r="S208" i="16"/>
  <c r="Y209" i="17"/>
  <c r="L210" i="16"/>
  <c r="M210" i="16" s="1"/>
  <c r="O210" i="16" s="1"/>
  <c r="J212" i="16"/>
  <c r="I213" i="16"/>
  <c r="K212" i="17"/>
  <c r="L212" i="17" s="1"/>
  <c r="M212" i="17" s="1"/>
  <c r="A212" i="17"/>
  <c r="N211" i="17"/>
  <c r="T211" i="17" s="1"/>
  <c r="S210" i="17"/>
  <c r="F213" i="16"/>
  <c r="O209" i="16"/>
  <c r="J213" i="17"/>
  <c r="I214" i="17"/>
  <c r="F213" i="17"/>
  <c r="P212" i="17"/>
  <c r="G213" i="17"/>
  <c r="G213" i="16"/>
  <c r="P212" i="16"/>
  <c r="E220" i="17"/>
  <c r="H216" i="17"/>
  <c r="Q215" i="17"/>
  <c r="AB215" i="17" s="1"/>
  <c r="Z218" i="17"/>
  <c r="B219" i="17"/>
  <c r="E221" i="16"/>
  <c r="H215" i="16"/>
  <c r="Q214" i="16"/>
  <c r="AB214" i="16" s="1"/>
  <c r="Z218" i="16"/>
  <c r="B219" i="16"/>
  <c r="G174" i="2"/>
  <c r="F175" i="2"/>
  <c r="H210" i="2"/>
  <c r="B179" i="2"/>
  <c r="Z178" i="2"/>
  <c r="C216" i="19" l="1"/>
  <c r="Q215" i="19"/>
  <c r="AB215" i="19" s="1"/>
  <c r="P215" i="19"/>
  <c r="A213" i="19"/>
  <c r="K213" i="19"/>
  <c r="N211" i="19"/>
  <c r="T211" i="19" s="1"/>
  <c r="I215" i="19"/>
  <c r="J214" i="19"/>
  <c r="U211" i="19"/>
  <c r="X211" i="19" s="1"/>
  <c r="S211" i="19"/>
  <c r="U210" i="19"/>
  <c r="X210" i="19" s="1"/>
  <c r="Y210" i="19" s="1"/>
  <c r="S210" i="19"/>
  <c r="L212" i="19"/>
  <c r="M212" i="19" s="1"/>
  <c r="N212" i="19" s="1"/>
  <c r="T212" i="19" s="1"/>
  <c r="E228" i="19"/>
  <c r="B228" i="19"/>
  <c r="Z227" i="19"/>
  <c r="G224" i="19"/>
  <c r="F225" i="19"/>
  <c r="H224" i="19"/>
  <c r="R213" i="18"/>
  <c r="U212" i="18"/>
  <c r="X212" i="18" s="1"/>
  <c r="Y212" i="18" s="1"/>
  <c r="S212" i="18"/>
  <c r="V222" i="18"/>
  <c r="T223" i="18"/>
  <c r="V223" i="18" s="1"/>
  <c r="B229" i="18"/>
  <c r="Z228" i="18"/>
  <c r="I227" i="18"/>
  <c r="J226" i="18"/>
  <c r="O223" i="18"/>
  <c r="K225" i="18"/>
  <c r="A225" i="18"/>
  <c r="L224" i="18"/>
  <c r="M224" i="18" s="1"/>
  <c r="O224" i="18" s="1"/>
  <c r="F225" i="18"/>
  <c r="G225" i="18"/>
  <c r="P224" i="18"/>
  <c r="E228" i="18"/>
  <c r="H224" i="18"/>
  <c r="Q223" i="18"/>
  <c r="AB223" i="18" s="1"/>
  <c r="J214" i="17"/>
  <c r="I215" i="17"/>
  <c r="F214" i="16"/>
  <c r="U210" i="16"/>
  <c r="X210" i="16" s="1"/>
  <c r="S211" i="17"/>
  <c r="N212" i="17"/>
  <c r="T212" i="17" s="1"/>
  <c r="K213" i="17"/>
  <c r="L213" i="17" s="1"/>
  <c r="M213" i="17" s="1"/>
  <c r="N213" i="17" s="1"/>
  <c r="A213" i="17"/>
  <c r="J213" i="16"/>
  <c r="I214" i="16"/>
  <c r="G214" i="16"/>
  <c r="P213" i="16"/>
  <c r="O212" i="17"/>
  <c r="U209" i="16"/>
  <c r="X209" i="16" s="1"/>
  <c r="Y209" i="16" s="1"/>
  <c r="S209" i="16"/>
  <c r="V211" i="17"/>
  <c r="W211" i="17"/>
  <c r="AA211" i="17" s="1"/>
  <c r="AC211" i="17" s="1"/>
  <c r="K212" i="16"/>
  <c r="A212" i="16"/>
  <c r="L211" i="16"/>
  <c r="M211" i="16" s="1"/>
  <c r="N211" i="16" s="1"/>
  <c r="T211" i="16" s="1"/>
  <c r="AA210" i="17"/>
  <c r="AC210" i="17" s="1"/>
  <c r="Y210" i="17"/>
  <c r="G214" i="17"/>
  <c r="P213" i="17"/>
  <c r="F214" i="17"/>
  <c r="N210" i="16"/>
  <c r="T210" i="16" s="1"/>
  <c r="H217" i="17"/>
  <c r="Q216" i="17"/>
  <c r="AB216" i="17" s="1"/>
  <c r="B220" i="17"/>
  <c r="Z219" i="17"/>
  <c r="E221" i="17"/>
  <c r="E222" i="16"/>
  <c r="B220" i="16"/>
  <c r="Z219" i="16"/>
  <c r="H216" i="16"/>
  <c r="Q215" i="16"/>
  <c r="AB215" i="16" s="1"/>
  <c r="F176" i="2"/>
  <c r="G175" i="2"/>
  <c r="H211" i="2"/>
  <c r="Z179" i="2"/>
  <c r="B180" i="2"/>
  <c r="A214" i="19" l="1"/>
  <c r="K214" i="19"/>
  <c r="I216" i="19"/>
  <c r="J215" i="19"/>
  <c r="V212" i="19"/>
  <c r="W212" i="19"/>
  <c r="AA212" i="19" s="1"/>
  <c r="AC212" i="19" s="1"/>
  <c r="V211" i="19"/>
  <c r="W211" i="19"/>
  <c r="AA211" i="19" s="1"/>
  <c r="AC211" i="19" s="1"/>
  <c r="O212" i="19"/>
  <c r="L213" i="19"/>
  <c r="M213" i="19" s="1"/>
  <c r="O213" i="19" s="1"/>
  <c r="C217" i="19"/>
  <c r="Q216" i="19"/>
  <c r="AB216" i="19" s="1"/>
  <c r="P216" i="19"/>
  <c r="F226" i="19"/>
  <c r="H225" i="19"/>
  <c r="E229" i="19"/>
  <c r="G225" i="19"/>
  <c r="B229" i="19"/>
  <c r="Z228" i="19"/>
  <c r="R214" i="18"/>
  <c r="S213" i="18"/>
  <c r="U213" i="18"/>
  <c r="X213" i="18" s="1"/>
  <c r="Y213" i="18" s="1"/>
  <c r="W223" i="18"/>
  <c r="AA223" i="18" s="1"/>
  <c r="AC223" i="18" s="1"/>
  <c r="E229" i="18"/>
  <c r="N224" i="18"/>
  <c r="T224" i="18" s="1"/>
  <c r="L225" i="18"/>
  <c r="M225" i="18" s="1"/>
  <c r="N225" i="18" s="1"/>
  <c r="F226" i="18"/>
  <c r="Z229" i="18"/>
  <c r="B230" i="18"/>
  <c r="H225" i="18"/>
  <c r="Q224" i="18"/>
  <c r="AB224" i="18" s="1"/>
  <c r="G226" i="18"/>
  <c r="P225" i="18"/>
  <c r="K226" i="18"/>
  <c r="A226" i="18"/>
  <c r="I228" i="18"/>
  <c r="J227" i="18"/>
  <c r="T213" i="17"/>
  <c r="W213" i="17" s="1"/>
  <c r="AA213" i="17" s="1"/>
  <c r="AC213" i="17" s="1"/>
  <c r="Y211" i="17"/>
  <c r="V210" i="16"/>
  <c r="W210" i="16"/>
  <c r="AA210" i="16" s="1"/>
  <c r="AC210" i="16" s="1"/>
  <c r="P214" i="17"/>
  <c r="G215" i="17"/>
  <c r="V211" i="16"/>
  <c r="W211" i="16"/>
  <c r="AA211" i="16" s="1"/>
  <c r="AC211" i="16" s="1"/>
  <c r="A213" i="16"/>
  <c r="K213" i="16"/>
  <c r="G215" i="16"/>
  <c r="P214" i="16"/>
  <c r="S210" i="16"/>
  <c r="F215" i="16"/>
  <c r="F215" i="17"/>
  <c r="L212" i="16"/>
  <c r="M212" i="16" s="1"/>
  <c r="N212" i="16" s="1"/>
  <c r="T212" i="16" s="1"/>
  <c r="O213" i="17"/>
  <c r="I216" i="17"/>
  <c r="J215" i="17"/>
  <c r="O211" i="16"/>
  <c r="S212" i="17"/>
  <c r="U212" i="17"/>
  <c r="X212" i="17" s="1"/>
  <c r="J214" i="16"/>
  <c r="I215" i="16"/>
  <c r="W212" i="17"/>
  <c r="AA212" i="17" s="1"/>
  <c r="AC212" i="17" s="1"/>
  <c r="V212" i="17"/>
  <c r="K214" i="17"/>
  <c r="A214" i="17"/>
  <c r="E222" i="17"/>
  <c r="H218" i="17"/>
  <c r="Q217" i="17"/>
  <c r="AB217" i="17" s="1"/>
  <c r="B221" i="17"/>
  <c r="Z220" i="17"/>
  <c r="B221" i="16"/>
  <c r="Z220" i="16"/>
  <c r="H217" i="16"/>
  <c r="Q216" i="16"/>
  <c r="AB216" i="16" s="1"/>
  <c r="E223" i="16"/>
  <c r="F177" i="2"/>
  <c r="G176" i="2"/>
  <c r="H212" i="2"/>
  <c r="B181" i="2"/>
  <c r="Z180" i="2"/>
  <c r="N213" i="19" l="1"/>
  <c r="T213" i="19" s="1"/>
  <c r="A215" i="19"/>
  <c r="K215" i="19"/>
  <c r="U213" i="19"/>
  <c r="X213" i="19" s="1"/>
  <c r="S213" i="19"/>
  <c r="I217" i="19"/>
  <c r="J216" i="19"/>
  <c r="Y211" i="19"/>
  <c r="L214" i="19"/>
  <c r="M214" i="19" s="1"/>
  <c r="O214" i="19" s="1"/>
  <c r="C218" i="19"/>
  <c r="P217" i="19"/>
  <c r="Q217" i="19"/>
  <c r="AB217" i="19" s="1"/>
  <c r="U212" i="19"/>
  <c r="X212" i="19" s="1"/>
  <c r="Y212" i="19" s="1"/>
  <c r="S212" i="19"/>
  <c r="G226" i="19"/>
  <c r="F227" i="19"/>
  <c r="B230" i="19"/>
  <c r="Z229" i="19"/>
  <c r="H226" i="19"/>
  <c r="E230" i="19"/>
  <c r="R215" i="18"/>
  <c r="S214" i="18"/>
  <c r="U214" i="18"/>
  <c r="X214" i="18" s="1"/>
  <c r="Y214" i="18" s="1"/>
  <c r="T225" i="18"/>
  <c r="W225" i="18" s="1"/>
  <c r="AA225" i="18" s="1"/>
  <c r="AC225" i="18" s="1"/>
  <c r="I229" i="18"/>
  <c r="J228" i="18"/>
  <c r="G227" i="18"/>
  <c r="P226" i="18"/>
  <c r="O225" i="18"/>
  <c r="L226" i="18"/>
  <c r="M226" i="18" s="1"/>
  <c r="N226" i="18" s="1"/>
  <c r="F227" i="18"/>
  <c r="E230" i="18"/>
  <c r="H226" i="18"/>
  <c r="Q225" i="18"/>
  <c r="AB225" i="18" s="1"/>
  <c r="K227" i="18"/>
  <c r="A227" i="18"/>
  <c r="Z230" i="18"/>
  <c r="B231" i="18"/>
  <c r="V224" i="18"/>
  <c r="W224" i="18"/>
  <c r="AA224" i="18" s="1"/>
  <c r="AC224" i="18" s="1"/>
  <c r="V213" i="17"/>
  <c r="Y210" i="16"/>
  <c r="Y212" i="17"/>
  <c r="I216" i="16"/>
  <c r="J215" i="16"/>
  <c r="S211" i="16"/>
  <c r="U211" i="16"/>
  <c r="X211" i="16" s="1"/>
  <c r="Y211" i="16" s="1"/>
  <c r="S213" i="17"/>
  <c r="U213" i="17"/>
  <c r="X213" i="17" s="1"/>
  <c r="Y213" i="17" s="1"/>
  <c r="F216" i="17"/>
  <c r="L213" i="16"/>
  <c r="M213" i="16" s="1"/>
  <c r="N213" i="16" s="1"/>
  <c r="T213" i="16" s="1"/>
  <c r="G216" i="17"/>
  <c r="P215" i="17"/>
  <c r="A214" i="16"/>
  <c r="K214" i="16"/>
  <c r="A215" i="17"/>
  <c r="K215" i="17"/>
  <c r="L215" i="17" s="1"/>
  <c r="M215" i="17" s="1"/>
  <c r="O212" i="16"/>
  <c r="G216" i="16"/>
  <c r="P215" i="16"/>
  <c r="I217" i="17"/>
  <c r="J216" i="17"/>
  <c r="W212" i="16"/>
  <c r="AA212" i="16" s="1"/>
  <c r="AC212" i="16" s="1"/>
  <c r="V212" i="16"/>
  <c r="F216" i="16"/>
  <c r="L214" i="17"/>
  <c r="M214" i="17" s="1"/>
  <c r="O214" i="17" s="1"/>
  <c r="Z221" i="17"/>
  <c r="B222" i="17"/>
  <c r="E223" i="17"/>
  <c r="H219" i="17"/>
  <c r="Q218" i="17"/>
  <c r="AB218" i="17" s="1"/>
  <c r="E224" i="16"/>
  <c r="H218" i="16"/>
  <c r="Q217" i="16"/>
  <c r="AB217" i="16" s="1"/>
  <c r="Z221" i="16"/>
  <c r="B222" i="16"/>
  <c r="F178" i="2"/>
  <c r="G177" i="2"/>
  <c r="H213" i="2"/>
  <c r="Z181" i="2"/>
  <c r="B182" i="2"/>
  <c r="N214" i="19" l="1"/>
  <c r="T214" i="19" s="1"/>
  <c r="V214" i="19" s="1"/>
  <c r="U214" i="19"/>
  <c r="X214" i="19" s="1"/>
  <c r="C219" i="19"/>
  <c r="P218" i="19"/>
  <c r="Q218" i="19"/>
  <c r="AB218" i="19" s="1"/>
  <c r="A216" i="19"/>
  <c r="K216" i="19"/>
  <c r="L215" i="19"/>
  <c r="M215" i="19" s="1"/>
  <c r="O215" i="19" s="1"/>
  <c r="I218" i="19"/>
  <c r="J217" i="19"/>
  <c r="V213" i="19"/>
  <c r="W213" i="19"/>
  <c r="AA213" i="19" s="1"/>
  <c r="AC213" i="19" s="1"/>
  <c r="E231" i="19"/>
  <c r="H227" i="19"/>
  <c r="Z230" i="19"/>
  <c r="B231" i="19"/>
  <c r="G227" i="19"/>
  <c r="F228" i="19"/>
  <c r="R216" i="18"/>
  <c r="U215" i="18"/>
  <c r="X215" i="18" s="1"/>
  <c r="Y215" i="18" s="1"/>
  <c r="S215" i="18"/>
  <c r="V225" i="18"/>
  <c r="T226" i="18"/>
  <c r="W226" i="18" s="1"/>
  <c r="AA226" i="18" s="1"/>
  <c r="AC226" i="18" s="1"/>
  <c r="H227" i="18"/>
  <c r="Q226" i="18"/>
  <c r="AB226" i="18" s="1"/>
  <c r="O226" i="18"/>
  <c r="A228" i="18"/>
  <c r="K228" i="18"/>
  <c r="L227" i="18"/>
  <c r="M227" i="18" s="1"/>
  <c r="O227" i="18" s="1"/>
  <c r="F228" i="18"/>
  <c r="I230" i="18"/>
  <c r="J229" i="18"/>
  <c r="E231" i="18"/>
  <c r="B232" i="18"/>
  <c r="Z231" i="18"/>
  <c r="G228" i="18"/>
  <c r="P227" i="18"/>
  <c r="V213" i="16"/>
  <c r="W213" i="16"/>
  <c r="AA213" i="16" s="1"/>
  <c r="AC213" i="16" s="1"/>
  <c r="K216" i="17"/>
  <c r="L216" i="17" s="1"/>
  <c r="M216" i="17" s="1"/>
  <c r="O216" i="17" s="1"/>
  <c r="U216" i="17" s="1"/>
  <c r="X216" i="17" s="1"/>
  <c r="A216" i="17"/>
  <c r="U212" i="16"/>
  <c r="X212" i="16" s="1"/>
  <c r="Y212" i="16" s="1"/>
  <c r="S212" i="16"/>
  <c r="O213" i="16"/>
  <c r="N215" i="17"/>
  <c r="T215" i="17" s="1"/>
  <c r="F217" i="16"/>
  <c r="I218" i="17"/>
  <c r="J217" i="17"/>
  <c r="N214" i="17"/>
  <c r="T214" i="17" s="1"/>
  <c r="F217" i="17"/>
  <c r="A215" i="16"/>
  <c r="K215" i="16"/>
  <c r="U214" i="17"/>
  <c r="X214" i="17" s="1"/>
  <c r="G217" i="16"/>
  <c r="P216" i="16"/>
  <c r="L214" i="16"/>
  <c r="M214" i="16" s="1"/>
  <c r="N214" i="16" s="1"/>
  <c r="T214" i="16" s="1"/>
  <c r="G217" i="17"/>
  <c r="P216" i="17"/>
  <c r="O215" i="17"/>
  <c r="I217" i="16"/>
  <c r="J216" i="16"/>
  <c r="H220" i="17"/>
  <c r="Q219" i="17"/>
  <c r="AB219" i="17" s="1"/>
  <c r="E224" i="17"/>
  <c r="B223" i="17"/>
  <c r="Z222" i="17"/>
  <c r="B223" i="16"/>
  <c r="Z222" i="16"/>
  <c r="H219" i="16"/>
  <c r="Q218" i="16"/>
  <c r="AB218" i="16" s="1"/>
  <c r="E225" i="16"/>
  <c r="F179" i="2"/>
  <c r="G178" i="2"/>
  <c r="H214" i="2"/>
  <c r="Z182" i="2"/>
  <c r="B183" i="2"/>
  <c r="W214" i="19" l="1"/>
  <c r="AA214" i="19" s="1"/>
  <c r="AC214" i="19" s="1"/>
  <c r="S214" i="19"/>
  <c r="N215" i="19"/>
  <c r="T215" i="19" s="1"/>
  <c r="V215" i="19" s="1"/>
  <c r="U215" i="19"/>
  <c r="X215" i="19" s="1"/>
  <c r="K217" i="19"/>
  <c r="A217" i="19"/>
  <c r="C220" i="19"/>
  <c r="P219" i="19"/>
  <c r="Q219" i="19"/>
  <c r="AB219" i="19" s="1"/>
  <c r="J218" i="19"/>
  <c r="I219" i="19"/>
  <c r="L216" i="19"/>
  <c r="M216" i="19" s="1"/>
  <c r="O216" i="19" s="1"/>
  <c r="Y213" i="19"/>
  <c r="B232" i="19"/>
  <c r="Z231" i="19"/>
  <c r="E232" i="19"/>
  <c r="G228" i="19"/>
  <c r="H228" i="19"/>
  <c r="F229" i="19"/>
  <c r="R217" i="18"/>
  <c r="U216" i="18"/>
  <c r="X216" i="18" s="1"/>
  <c r="Y216" i="18" s="1"/>
  <c r="S216" i="18"/>
  <c r="V226" i="18"/>
  <c r="K229" i="18"/>
  <c r="A229" i="18"/>
  <c r="F229" i="18"/>
  <c r="L228" i="18"/>
  <c r="M228" i="18" s="1"/>
  <c r="O228" i="18" s="1"/>
  <c r="H228" i="18"/>
  <c r="Q227" i="18"/>
  <c r="AB227" i="18" s="1"/>
  <c r="J230" i="18"/>
  <c r="I231" i="18"/>
  <c r="G229" i="18"/>
  <c r="P228" i="18"/>
  <c r="E232" i="18"/>
  <c r="N227" i="18"/>
  <c r="T227" i="18" s="1"/>
  <c r="B233" i="18"/>
  <c r="Z232" i="18"/>
  <c r="S214" i="17"/>
  <c r="O214" i="16"/>
  <c r="U214" i="16" s="1"/>
  <c r="X214" i="16" s="1"/>
  <c r="J217" i="16"/>
  <c r="I218" i="16"/>
  <c r="J218" i="17"/>
  <c r="I219" i="17"/>
  <c r="W215" i="17"/>
  <c r="AA215" i="17" s="1"/>
  <c r="AC215" i="17" s="1"/>
  <c r="V215" i="17"/>
  <c r="U215" i="17"/>
  <c r="X215" i="17" s="1"/>
  <c r="S215" i="17"/>
  <c r="V214" i="16"/>
  <c r="W214" i="16"/>
  <c r="AA214" i="16" s="1"/>
  <c r="AC214" i="16" s="1"/>
  <c r="F218" i="17"/>
  <c r="S213" i="16"/>
  <c r="U213" i="16"/>
  <c r="X213" i="16" s="1"/>
  <c r="Y213" i="16" s="1"/>
  <c r="N216" i="17"/>
  <c r="L215" i="16"/>
  <c r="M215" i="16" s="1"/>
  <c r="O215" i="16" s="1"/>
  <c r="V214" i="17"/>
  <c r="W214" i="17"/>
  <c r="AA214" i="17" s="1"/>
  <c r="AC214" i="17" s="1"/>
  <c r="K216" i="16"/>
  <c r="A216" i="16"/>
  <c r="P217" i="17"/>
  <c r="G218" i="17"/>
  <c r="G218" i="16"/>
  <c r="P217" i="16"/>
  <c r="K217" i="17"/>
  <c r="L217" i="17" s="1"/>
  <c r="M217" i="17" s="1"/>
  <c r="A217" i="17"/>
  <c r="F218" i="16"/>
  <c r="E225" i="17"/>
  <c r="B224" i="17"/>
  <c r="Z223" i="17"/>
  <c r="H221" i="17"/>
  <c r="Q220" i="17"/>
  <c r="AB220" i="17" s="1"/>
  <c r="E226" i="16"/>
  <c r="H220" i="16"/>
  <c r="Q219" i="16"/>
  <c r="AB219" i="16" s="1"/>
  <c r="B224" i="16"/>
  <c r="Z223" i="16"/>
  <c r="G179" i="2"/>
  <c r="F180" i="2"/>
  <c r="H215" i="2"/>
  <c r="B184" i="2"/>
  <c r="Z183" i="2"/>
  <c r="Y214" i="19" l="1"/>
  <c r="W215" i="19"/>
  <c r="AA215" i="19" s="1"/>
  <c r="AC215" i="19" s="1"/>
  <c r="S215" i="19"/>
  <c r="I220" i="19"/>
  <c r="J219" i="19"/>
  <c r="C221" i="19"/>
  <c r="P220" i="19"/>
  <c r="Q220" i="19"/>
  <c r="AB220" i="19" s="1"/>
  <c r="K218" i="19"/>
  <c r="A218" i="19"/>
  <c r="N216" i="19"/>
  <c r="T216" i="19" s="1"/>
  <c r="L217" i="19"/>
  <c r="M217" i="19" s="1"/>
  <c r="N217" i="19" s="1"/>
  <c r="T217" i="19" s="1"/>
  <c r="U216" i="19"/>
  <c r="X216" i="19" s="1"/>
  <c r="E233" i="19"/>
  <c r="B233" i="19"/>
  <c r="Z232" i="19"/>
  <c r="F230" i="19"/>
  <c r="H229" i="19"/>
  <c r="G229" i="19"/>
  <c r="R218" i="18"/>
  <c r="S217" i="18"/>
  <c r="U217" i="18"/>
  <c r="X217" i="18" s="1"/>
  <c r="Y217" i="18" s="1"/>
  <c r="E233" i="18"/>
  <c r="K230" i="18"/>
  <c r="A230" i="18"/>
  <c r="N228" i="18"/>
  <c r="T228" i="18" s="1"/>
  <c r="W227" i="18"/>
  <c r="AA227" i="18" s="1"/>
  <c r="AC227" i="18" s="1"/>
  <c r="V227" i="18"/>
  <c r="G230" i="18"/>
  <c r="P229" i="18"/>
  <c r="Z233" i="18"/>
  <c r="B234" i="18"/>
  <c r="I232" i="18"/>
  <c r="J231" i="18"/>
  <c r="H229" i="18"/>
  <c r="Q228" i="18"/>
  <c r="AB228" i="18" s="1"/>
  <c r="F230" i="18"/>
  <c r="L229" i="18"/>
  <c r="M229" i="18" s="1"/>
  <c r="O229" i="18" s="1"/>
  <c r="S214" i="16"/>
  <c r="F219" i="16"/>
  <c r="P218" i="16"/>
  <c r="G219" i="16"/>
  <c r="L216" i="16"/>
  <c r="M216" i="16" s="1"/>
  <c r="N216" i="16" s="1"/>
  <c r="T216" i="16" s="1"/>
  <c r="U215" i="16"/>
  <c r="X215" i="16" s="1"/>
  <c r="O217" i="17"/>
  <c r="G219" i="17"/>
  <c r="P218" i="17"/>
  <c r="T216" i="17"/>
  <c r="S216" i="17"/>
  <c r="N217" i="17"/>
  <c r="T217" i="17" s="1"/>
  <c r="Y214" i="16"/>
  <c r="F219" i="17"/>
  <c r="I220" i="17"/>
  <c r="J219" i="17"/>
  <c r="J218" i="16"/>
  <c r="I219" i="16"/>
  <c r="N215" i="16"/>
  <c r="T215" i="16" s="1"/>
  <c r="Y214" i="17"/>
  <c r="Y215" i="17"/>
  <c r="A218" i="17"/>
  <c r="K218" i="17"/>
  <c r="L218" i="17" s="1"/>
  <c r="M218" i="17" s="1"/>
  <c r="O218" i="17" s="1"/>
  <c r="K217" i="16"/>
  <c r="A217" i="16"/>
  <c r="B225" i="17"/>
  <c r="Z224" i="17"/>
  <c r="H222" i="17"/>
  <c r="Q221" i="17"/>
  <c r="AB221" i="17" s="1"/>
  <c r="E226" i="17"/>
  <c r="E227" i="16"/>
  <c r="B225" i="16"/>
  <c r="Z224" i="16"/>
  <c r="H221" i="16"/>
  <c r="Q220" i="16"/>
  <c r="AB220" i="16" s="1"/>
  <c r="G180" i="2"/>
  <c r="F181" i="2"/>
  <c r="H216" i="2"/>
  <c r="Z184" i="2"/>
  <c r="B185" i="2"/>
  <c r="Y215" i="19" l="1"/>
  <c r="V217" i="19"/>
  <c r="W217" i="19"/>
  <c r="AA217" i="19" s="1"/>
  <c r="AC217" i="19" s="1"/>
  <c r="W216" i="19"/>
  <c r="AA216" i="19" s="1"/>
  <c r="AC216" i="19" s="1"/>
  <c r="V216" i="19"/>
  <c r="O217" i="19"/>
  <c r="C222" i="19"/>
  <c r="P221" i="19"/>
  <c r="Q221" i="19"/>
  <c r="AB221" i="19" s="1"/>
  <c r="L218" i="19"/>
  <c r="M218" i="19" s="1"/>
  <c r="N218" i="19" s="1"/>
  <c r="T218" i="19" s="1"/>
  <c r="K219" i="19"/>
  <c r="A219" i="19"/>
  <c r="S216" i="19"/>
  <c r="I221" i="19"/>
  <c r="J220" i="19"/>
  <c r="G230" i="19"/>
  <c r="H230" i="19"/>
  <c r="F231" i="19"/>
  <c r="B234" i="19"/>
  <c r="Z233" i="19"/>
  <c r="E234" i="19"/>
  <c r="R219" i="18"/>
  <c r="U218" i="18"/>
  <c r="X218" i="18" s="1"/>
  <c r="Y218" i="18" s="1"/>
  <c r="S218" i="18"/>
  <c r="N229" i="18"/>
  <c r="T229" i="18" s="1"/>
  <c r="I233" i="18"/>
  <c r="J232" i="18"/>
  <c r="G231" i="18"/>
  <c r="P230" i="18"/>
  <c r="W228" i="18"/>
  <c r="AA228" i="18" s="1"/>
  <c r="AC228" i="18" s="1"/>
  <c r="V228" i="18"/>
  <c r="E234" i="18"/>
  <c r="H230" i="18"/>
  <c r="Q229" i="18"/>
  <c r="AB229" i="18" s="1"/>
  <c r="B235" i="18"/>
  <c r="Z234" i="18"/>
  <c r="L230" i="18"/>
  <c r="M230" i="18" s="1"/>
  <c r="N230" i="18" s="1"/>
  <c r="T230" i="18" s="1"/>
  <c r="F231" i="18"/>
  <c r="A231" i="18"/>
  <c r="K231" i="18"/>
  <c r="O216" i="16"/>
  <c r="S216" i="16" s="1"/>
  <c r="V216" i="16"/>
  <c r="W216" i="16"/>
  <c r="AA216" i="16" s="1"/>
  <c r="AC216" i="16" s="1"/>
  <c r="L217" i="16"/>
  <c r="M217" i="16" s="1"/>
  <c r="O217" i="16" s="1"/>
  <c r="A219" i="17"/>
  <c r="K219" i="17"/>
  <c r="G220" i="16"/>
  <c r="P219" i="16"/>
  <c r="U218" i="17"/>
  <c r="X218" i="17" s="1"/>
  <c r="V215" i="16"/>
  <c r="W215" i="16"/>
  <c r="AA215" i="16" s="1"/>
  <c r="AC215" i="16" s="1"/>
  <c r="I221" i="17"/>
  <c r="J220" i="17"/>
  <c r="W217" i="17"/>
  <c r="AA217" i="17" s="1"/>
  <c r="AC217" i="17" s="1"/>
  <c r="V217" i="17"/>
  <c r="G220" i="17"/>
  <c r="P219" i="17"/>
  <c r="I220" i="16"/>
  <c r="J219" i="16"/>
  <c r="N218" i="17"/>
  <c r="T218" i="17" s="1"/>
  <c r="U217" i="17"/>
  <c r="X217" i="17" s="1"/>
  <c r="S217" i="17"/>
  <c r="K218" i="16"/>
  <c r="A218" i="16"/>
  <c r="F220" i="17"/>
  <c r="L219" i="17"/>
  <c r="M219" i="17" s="1"/>
  <c r="O219" i="17" s="1"/>
  <c r="U219" i="17" s="1"/>
  <c r="X219" i="17" s="1"/>
  <c r="V216" i="17"/>
  <c r="W216" i="17"/>
  <c r="S215" i="16"/>
  <c r="F220" i="16"/>
  <c r="E227" i="17"/>
  <c r="H223" i="17"/>
  <c r="Q222" i="17"/>
  <c r="AB222" i="17" s="1"/>
  <c r="Z225" i="17"/>
  <c r="B226" i="17"/>
  <c r="H222" i="16"/>
  <c r="Q221" i="16"/>
  <c r="AB221" i="16" s="1"/>
  <c r="E228" i="16"/>
  <c r="Z225" i="16"/>
  <c r="B226" i="16"/>
  <c r="F182" i="2"/>
  <c r="G181" i="2"/>
  <c r="H217" i="2"/>
  <c r="B186" i="2"/>
  <c r="Z185" i="2"/>
  <c r="K220" i="19" l="1"/>
  <c r="A220" i="19"/>
  <c r="L219" i="19"/>
  <c r="M219" i="19" s="1"/>
  <c r="N219" i="19" s="1"/>
  <c r="T219" i="19" s="1"/>
  <c r="I222" i="19"/>
  <c r="J221" i="19"/>
  <c r="O218" i="19"/>
  <c r="C223" i="19"/>
  <c r="P222" i="19"/>
  <c r="Q222" i="19"/>
  <c r="AB222" i="19" s="1"/>
  <c r="Y216" i="19"/>
  <c r="V218" i="19"/>
  <c r="W218" i="19"/>
  <c r="AA218" i="19" s="1"/>
  <c r="AC218" i="19" s="1"/>
  <c r="U217" i="19"/>
  <c r="X217" i="19" s="1"/>
  <c r="Y217" i="19" s="1"/>
  <c r="S217" i="19"/>
  <c r="F232" i="19"/>
  <c r="H231" i="19"/>
  <c r="E235" i="19"/>
  <c r="Z234" i="19"/>
  <c r="B235" i="19"/>
  <c r="G231" i="19"/>
  <c r="R220" i="18"/>
  <c r="U219" i="18"/>
  <c r="X219" i="18" s="1"/>
  <c r="Y219" i="18" s="1"/>
  <c r="S219" i="18"/>
  <c r="W230" i="18"/>
  <c r="AA230" i="18" s="1"/>
  <c r="AC230" i="18" s="1"/>
  <c r="V230" i="18"/>
  <c r="O230" i="18"/>
  <c r="I234" i="18"/>
  <c r="J233" i="18"/>
  <c r="E235" i="18"/>
  <c r="V229" i="18"/>
  <c r="W229" i="18"/>
  <c r="AA229" i="18" s="1"/>
  <c r="AC229" i="18" s="1"/>
  <c r="G232" i="18"/>
  <c r="P231" i="18"/>
  <c r="L231" i="18"/>
  <c r="M231" i="18" s="1"/>
  <c r="N231" i="18" s="1"/>
  <c r="F232" i="18"/>
  <c r="B236" i="18"/>
  <c r="Z235" i="18"/>
  <c r="H231" i="18"/>
  <c r="Q230" i="18"/>
  <c r="AB230" i="18" s="1"/>
  <c r="A232" i="18"/>
  <c r="K232" i="18"/>
  <c r="Y217" i="17"/>
  <c r="U216" i="16"/>
  <c r="X216" i="16" s="1"/>
  <c r="Y216" i="16" s="1"/>
  <c r="U217" i="16"/>
  <c r="X217" i="16" s="1"/>
  <c r="L218" i="16"/>
  <c r="M218" i="16" s="1"/>
  <c r="N218" i="16" s="1"/>
  <c r="T218" i="16" s="1"/>
  <c r="K219" i="16"/>
  <c r="A219" i="16"/>
  <c r="K220" i="17"/>
  <c r="L220" i="17" s="1"/>
  <c r="M220" i="17" s="1"/>
  <c r="N220" i="17" s="1"/>
  <c r="A220" i="17"/>
  <c r="S218" i="17"/>
  <c r="Y215" i="16"/>
  <c r="N217" i="16"/>
  <c r="T217" i="16" s="1"/>
  <c r="F221" i="16"/>
  <c r="J220" i="16"/>
  <c r="I221" i="16"/>
  <c r="P220" i="17"/>
  <c r="G221" i="17"/>
  <c r="I222" i="17"/>
  <c r="J221" i="17"/>
  <c r="N219" i="17"/>
  <c r="T219" i="17" s="1"/>
  <c r="F221" i="17"/>
  <c r="AA216" i="17"/>
  <c r="AC216" i="17" s="1"/>
  <c r="Y216" i="17"/>
  <c r="V218" i="17"/>
  <c r="W218" i="17"/>
  <c r="AA218" i="17" s="1"/>
  <c r="AC218" i="17" s="1"/>
  <c r="P220" i="16"/>
  <c r="G221" i="16"/>
  <c r="E228" i="17"/>
  <c r="Z226" i="17"/>
  <c r="B227" i="17"/>
  <c r="H224" i="17"/>
  <c r="Q223" i="17"/>
  <c r="AB223" i="17" s="1"/>
  <c r="Z226" i="16"/>
  <c r="B227" i="16"/>
  <c r="H223" i="16"/>
  <c r="Q222" i="16"/>
  <c r="AB222" i="16" s="1"/>
  <c r="E229" i="16"/>
  <c r="F183" i="2"/>
  <c r="G182" i="2"/>
  <c r="H218" i="2"/>
  <c r="B187" i="2"/>
  <c r="Z186" i="2"/>
  <c r="U218" i="19" l="1"/>
  <c r="X218" i="19" s="1"/>
  <c r="Y218" i="19" s="1"/>
  <c r="S218" i="19"/>
  <c r="O219" i="19"/>
  <c r="A221" i="19"/>
  <c r="K221" i="19"/>
  <c r="W219" i="19"/>
  <c r="AA219" i="19" s="1"/>
  <c r="AC219" i="19" s="1"/>
  <c r="V219" i="19"/>
  <c r="J222" i="19"/>
  <c r="I223" i="19"/>
  <c r="C224" i="19"/>
  <c r="Q223" i="19"/>
  <c r="AB223" i="19" s="1"/>
  <c r="P223" i="19"/>
  <c r="L220" i="19"/>
  <c r="M220" i="19" s="1"/>
  <c r="O220" i="19" s="1"/>
  <c r="H232" i="19"/>
  <c r="B236" i="19"/>
  <c r="Z235" i="19"/>
  <c r="E236" i="19"/>
  <c r="G232" i="19"/>
  <c r="F233" i="19"/>
  <c r="R221" i="18"/>
  <c r="U220" i="18"/>
  <c r="X220" i="18" s="1"/>
  <c r="Y220" i="18" s="1"/>
  <c r="S220" i="18"/>
  <c r="T231" i="18"/>
  <c r="W231" i="18" s="1"/>
  <c r="AA231" i="18" s="1"/>
  <c r="AC231" i="18" s="1"/>
  <c r="H232" i="18"/>
  <c r="Q231" i="18"/>
  <c r="AB231" i="18" s="1"/>
  <c r="O231" i="18"/>
  <c r="E236" i="18"/>
  <c r="B237" i="18"/>
  <c r="Z236" i="18"/>
  <c r="F233" i="18"/>
  <c r="L232" i="18"/>
  <c r="M232" i="18" s="1"/>
  <c r="N232" i="18" s="1"/>
  <c r="G233" i="18"/>
  <c r="P232" i="18"/>
  <c r="K233" i="18"/>
  <c r="A233" i="18"/>
  <c r="I235" i="18"/>
  <c r="J234" i="18"/>
  <c r="T220" i="17"/>
  <c r="V220" i="17" s="1"/>
  <c r="S219" i="17"/>
  <c r="K221" i="17"/>
  <c r="A221" i="17"/>
  <c r="I222" i="16"/>
  <c r="J221" i="16"/>
  <c r="V217" i="16"/>
  <c r="W217" i="16"/>
  <c r="AA217" i="16" s="1"/>
  <c r="AC217" i="16" s="1"/>
  <c r="O220" i="17"/>
  <c r="W218" i="16"/>
  <c r="AA218" i="16" s="1"/>
  <c r="AC218" i="16" s="1"/>
  <c r="V218" i="16"/>
  <c r="G222" i="16"/>
  <c r="P221" i="16"/>
  <c r="F222" i="17"/>
  <c r="L221" i="17"/>
  <c r="M221" i="17" s="1"/>
  <c r="N221" i="17" s="1"/>
  <c r="J222" i="17"/>
  <c r="I223" i="17"/>
  <c r="K220" i="16"/>
  <c r="A220" i="16"/>
  <c r="V219" i="17"/>
  <c r="W219" i="17"/>
  <c r="G222" i="17"/>
  <c r="P221" i="17"/>
  <c r="L219" i="16"/>
  <c r="M219" i="16" s="1"/>
  <c r="O219" i="16" s="1"/>
  <c r="S217" i="16"/>
  <c r="Y218" i="17"/>
  <c r="F222" i="16"/>
  <c r="O218" i="16"/>
  <c r="E229" i="17"/>
  <c r="B228" i="17"/>
  <c r="Z227" i="17"/>
  <c r="H225" i="17"/>
  <c r="Q224" i="17"/>
  <c r="AB224" i="17" s="1"/>
  <c r="H224" i="16"/>
  <c r="Q223" i="16"/>
  <c r="AB223" i="16" s="1"/>
  <c r="E230" i="16"/>
  <c r="B228" i="16"/>
  <c r="Z227" i="16"/>
  <c r="G183" i="2"/>
  <c r="F184" i="2"/>
  <c r="H219" i="2"/>
  <c r="B188" i="2"/>
  <c r="Z187" i="2"/>
  <c r="K222" i="19" l="1"/>
  <c r="A222" i="19"/>
  <c r="N220" i="19"/>
  <c r="T220" i="19" s="1"/>
  <c r="C225" i="19"/>
  <c r="Q224" i="19"/>
  <c r="AB224" i="19" s="1"/>
  <c r="P224" i="19"/>
  <c r="S219" i="19"/>
  <c r="U219" i="19"/>
  <c r="X219" i="19" s="1"/>
  <c r="Y219" i="19" s="1"/>
  <c r="U220" i="19"/>
  <c r="X220" i="19" s="1"/>
  <c r="I224" i="19"/>
  <c r="J223" i="19"/>
  <c r="L221" i="19"/>
  <c r="M221" i="19" s="1"/>
  <c r="O221" i="19" s="1"/>
  <c r="F234" i="19"/>
  <c r="B237" i="19"/>
  <c r="Z236" i="19"/>
  <c r="H233" i="19"/>
  <c r="G233" i="19"/>
  <c r="E237" i="19"/>
  <c r="V231" i="18"/>
  <c r="R222" i="18"/>
  <c r="U221" i="18"/>
  <c r="X221" i="18" s="1"/>
  <c r="Y221" i="18" s="1"/>
  <c r="S221" i="18"/>
  <c r="T232" i="18"/>
  <c r="V232" i="18" s="1"/>
  <c r="O232" i="18"/>
  <c r="H233" i="18"/>
  <c r="Q232" i="18"/>
  <c r="AB232" i="18" s="1"/>
  <c r="K234" i="18"/>
  <c r="A234" i="18"/>
  <c r="G234" i="18"/>
  <c r="P233" i="18"/>
  <c r="L233" i="18"/>
  <c r="M233" i="18" s="1"/>
  <c r="O233" i="18" s="1"/>
  <c r="F234" i="18"/>
  <c r="E237" i="18"/>
  <c r="I236" i="18"/>
  <c r="J235" i="18"/>
  <c r="Z237" i="18"/>
  <c r="B238" i="18"/>
  <c r="W220" i="17"/>
  <c r="AA220" i="17" s="1"/>
  <c r="AC220" i="17" s="1"/>
  <c r="Y217" i="16"/>
  <c r="F223" i="16"/>
  <c r="U219" i="16"/>
  <c r="X219" i="16" s="1"/>
  <c r="A222" i="17"/>
  <c r="K222" i="17"/>
  <c r="L222" i="17" s="1"/>
  <c r="M222" i="17" s="1"/>
  <c r="O222" i="17" s="1"/>
  <c r="U222" i="17" s="1"/>
  <c r="X222" i="17" s="1"/>
  <c r="G223" i="16"/>
  <c r="P222" i="16"/>
  <c r="T221" i="17"/>
  <c r="O221" i="17"/>
  <c r="U218" i="16"/>
  <c r="X218" i="16" s="1"/>
  <c r="Y218" i="16" s="1"/>
  <c r="S218" i="16"/>
  <c r="G223" i="17"/>
  <c r="P222" i="17"/>
  <c r="L220" i="16"/>
  <c r="M220" i="16" s="1"/>
  <c r="O220" i="16" s="1"/>
  <c r="F223" i="17"/>
  <c r="K221" i="16"/>
  <c r="A221" i="16"/>
  <c r="N219" i="16"/>
  <c r="T219" i="16" s="1"/>
  <c r="AA219" i="17"/>
  <c r="AC219" i="17" s="1"/>
  <c r="Y219" i="17"/>
  <c r="I224" i="17"/>
  <c r="J223" i="17"/>
  <c r="U220" i="17"/>
  <c r="X220" i="17" s="1"/>
  <c r="S220" i="17"/>
  <c r="J222" i="16"/>
  <c r="I223" i="16"/>
  <c r="E230" i="17"/>
  <c r="H226" i="17"/>
  <c r="Q225" i="17"/>
  <c r="AB225" i="17" s="1"/>
  <c r="B229" i="17"/>
  <c r="Z228" i="17"/>
  <c r="B229" i="16"/>
  <c r="Z228" i="16"/>
  <c r="E231" i="16"/>
  <c r="H225" i="16"/>
  <c r="Q224" i="16"/>
  <c r="AB224" i="16" s="1"/>
  <c r="G184" i="2"/>
  <c r="F185" i="2"/>
  <c r="H220" i="2"/>
  <c r="Z188" i="2"/>
  <c r="B189" i="2"/>
  <c r="K223" i="19" l="1"/>
  <c r="A223" i="19"/>
  <c r="C226" i="19"/>
  <c r="Q225" i="19"/>
  <c r="AB225" i="19" s="1"/>
  <c r="P225" i="19"/>
  <c r="I225" i="19"/>
  <c r="J224" i="19"/>
  <c r="W220" i="19"/>
  <c r="AA220" i="19" s="1"/>
  <c r="AC220" i="19" s="1"/>
  <c r="V220" i="19"/>
  <c r="N221" i="19"/>
  <c r="T221" i="19" s="1"/>
  <c r="S220" i="19"/>
  <c r="U221" i="19"/>
  <c r="X221" i="19" s="1"/>
  <c r="L222" i="19"/>
  <c r="M222" i="19" s="1"/>
  <c r="O222" i="19" s="1"/>
  <c r="G234" i="19"/>
  <c r="H234" i="19"/>
  <c r="F235" i="19"/>
  <c r="B238" i="19"/>
  <c r="Z237" i="19"/>
  <c r="E238" i="19"/>
  <c r="R223" i="18"/>
  <c r="U222" i="18"/>
  <c r="X222" i="18" s="1"/>
  <c r="Y222" i="18" s="1"/>
  <c r="S222" i="18"/>
  <c r="W232" i="18"/>
  <c r="AA232" i="18" s="1"/>
  <c r="AC232" i="18" s="1"/>
  <c r="E238" i="18"/>
  <c r="A235" i="18"/>
  <c r="K235" i="18"/>
  <c r="N233" i="18"/>
  <c r="T233" i="18" s="1"/>
  <c r="Z238" i="18"/>
  <c r="B239" i="18"/>
  <c r="I237" i="18"/>
  <c r="J236" i="18"/>
  <c r="L234" i="18"/>
  <c r="M234" i="18" s="1"/>
  <c r="O234" i="18" s="1"/>
  <c r="F235" i="18"/>
  <c r="G235" i="18"/>
  <c r="P234" i="18"/>
  <c r="H234" i="18"/>
  <c r="Q233" i="18"/>
  <c r="AB233" i="18" s="1"/>
  <c r="Y220" i="17"/>
  <c r="K222" i="16"/>
  <c r="A222" i="16"/>
  <c r="J224" i="17"/>
  <c r="I225" i="17"/>
  <c r="N220" i="16"/>
  <c r="T220" i="16" s="1"/>
  <c r="S219" i="16"/>
  <c r="L221" i="16"/>
  <c r="M221" i="16" s="1"/>
  <c r="N221" i="16" s="1"/>
  <c r="T221" i="16" s="1"/>
  <c r="U220" i="16"/>
  <c r="X220" i="16" s="1"/>
  <c r="G224" i="16"/>
  <c r="P223" i="16"/>
  <c r="U221" i="17"/>
  <c r="X221" i="17" s="1"/>
  <c r="S221" i="17"/>
  <c r="N222" i="17"/>
  <c r="T222" i="17" s="1"/>
  <c r="J223" i="16"/>
  <c r="I224" i="16"/>
  <c r="A223" i="17"/>
  <c r="K223" i="17"/>
  <c r="L223" i="17" s="1"/>
  <c r="M223" i="17" s="1"/>
  <c r="N223" i="17" s="1"/>
  <c r="V219" i="16"/>
  <c r="W219" i="16"/>
  <c r="AA219" i="16" s="1"/>
  <c r="AC219" i="16" s="1"/>
  <c r="F224" i="17"/>
  <c r="P223" i="17"/>
  <c r="G224" i="17"/>
  <c r="V221" i="17"/>
  <c r="W221" i="17"/>
  <c r="AA221" i="17" s="1"/>
  <c r="AC221" i="17" s="1"/>
  <c r="F224" i="16"/>
  <c r="H227" i="17"/>
  <c r="Q226" i="17"/>
  <c r="AB226" i="17" s="1"/>
  <c r="E231" i="17"/>
  <c r="Z229" i="17"/>
  <c r="B230" i="17"/>
  <c r="E232" i="16"/>
  <c r="H226" i="16"/>
  <c r="Q225" i="16"/>
  <c r="AB225" i="16" s="1"/>
  <c r="Z229" i="16"/>
  <c r="B230" i="16"/>
  <c r="B190" i="2"/>
  <c r="F186" i="2"/>
  <c r="G185" i="2"/>
  <c r="H221" i="2"/>
  <c r="Z189" i="2"/>
  <c r="S221" i="19" l="1"/>
  <c r="N222" i="19"/>
  <c r="T222" i="19" s="1"/>
  <c r="W222" i="19" s="1"/>
  <c r="AA222" i="19" s="1"/>
  <c r="AC222" i="19" s="1"/>
  <c r="U222" i="19"/>
  <c r="X222" i="19" s="1"/>
  <c r="A224" i="19"/>
  <c r="K224" i="19"/>
  <c r="C227" i="19"/>
  <c r="Q226" i="19"/>
  <c r="AB226" i="19" s="1"/>
  <c r="P226" i="19"/>
  <c r="Y220" i="19"/>
  <c r="V221" i="19"/>
  <c r="W221" i="19"/>
  <c r="AA221" i="19" s="1"/>
  <c r="AC221" i="19" s="1"/>
  <c r="I226" i="19"/>
  <c r="J225" i="19"/>
  <c r="L223" i="19"/>
  <c r="M223" i="19" s="1"/>
  <c r="O223" i="19" s="1"/>
  <c r="E239" i="19"/>
  <c r="G235" i="19"/>
  <c r="B239" i="19"/>
  <c r="Z238" i="19"/>
  <c r="F236" i="19"/>
  <c r="H235" i="19"/>
  <c r="R224" i="18"/>
  <c r="S223" i="18"/>
  <c r="U223" i="18"/>
  <c r="X223" i="18" s="1"/>
  <c r="Y223" i="18" s="1"/>
  <c r="N234" i="18"/>
  <c r="T234" i="18" s="1"/>
  <c r="V234" i="18" s="1"/>
  <c r="G236" i="18"/>
  <c r="P235" i="18"/>
  <c r="E239" i="18"/>
  <c r="A236" i="18"/>
  <c r="K236" i="18"/>
  <c r="B240" i="18"/>
  <c r="Z239" i="18"/>
  <c r="H235" i="18"/>
  <c r="Q234" i="18"/>
  <c r="AB234" i="18" s="1"/>
  <c r="L235" i="18"/>
  <c r="M235" i="18" s="1"/>
  <c r="N235" i="18" s="1"/>
  <c r="F236" i="18"/>
  <c r="I238" i="18"/>
  <c r="J237" i="18"/>
  <c r="V233" i="18"/>
  <c r="W233" i="18"/>
  <c r="AA233" i="18" s="1"/>
  <c r="AC233" i="18" s="1"/>
  <c r="O223" i="17"/>
  <c r="S223" i="17" s="1"/>
  <c r="S220" i="16"/>
  <c r="T223" i="17"/>
  <c r="W223" i="17" s="1"/>
  <c r="AA223" i="17" s="1"/>
  <c r="AC223" i="17" s="1"/>
  <c r="G225" i="17"/>
  <c r="P224" i="17"/>
  <c r="F225" i="17"/>
  <c r="P224" i="16"/>
  <c r="G225" i="16"/>
  <c r="V221" i="16"/>
  <c r="W221" i="16"/>
  <c r="AA221" i="16" s="1"/>
  <c r="AC221" i="16" s="1"/>
  <c r="K224" i="17"/>
  <c r="A224" i="17"/>
  <c r="F225" i="16"/>
  <c r="J224" i="16"/>
  <c r="I225" i="16"/>
  <c r="Y221" i="17"/>
  <c r="K223" i="16"/>
  <c r="A223" i="16"/>
  <c r="Y219" i="16"/>
  <c r="V220" i="16"/>
  <c r="W220" i="16"/>
  <c r="AA220" i="16" s="1"/>
  <c r="AC220" i="16" s="1"/>
  <c r="L222" i="16"/>
  <c r="M222" i="16" s="1"/>
  <c r="N222" i="16" s="1"/>
  <c r="T222" i="16" s="1"/>
  <c r="V222" i="17"/>
  <c r="W222" i="17"/>
  <c r="O221" i="16"/>
  <c r="I226" i="17"/>
  <c r="J225" i="17"/>
  <c r="S222" i="17"/>
  <c r="H228" i="17"/>
  <c r="Q227" i="17"/>
  <c r="AB227" i="17" s="1"/>
  <c r="B231" i="17"/>
  <c r="Z230" i="17"/>
  <c r="E232" i="17"/>
  <c r="B231" i="16"/>
  <c r="Z230" i="16"/>
  <c r="E233" i="16"/>
  <c r="H227" i="16"/>
  <c r="Q226" i="16"/>
  <c r="AB226" i="16" s="1"/>
  <c r="B191" i="2"/>
  <c r="Z190" i="2"/>
  <c r="F187" i="2"/>
  <c r="G186" i="2"/>
  <c r="H222" i="2"/>
  <c r="V222" i="19" l="1"/>
  <c r="S222" i="19"/>
  <c r="U223" i="19"/>
  <c r="X223" i="19" s="1"/>
  <c r="Y221" i="19"/>
  <c r="C228" i="19"/>
  <c r="P227" i="19"/>
  <c r="Q227" i="19"/>
  <c r="AB227" i="19" s="1"/>
  <c r="N223" i="19"/>
  <c r="T223" i="19" s="1"/>
  <c r="K225" i="19"/>
  <c r="A225" i="19"/>
  <c r="L224" i="19"/>
  <c r="M224" i="19" s="1"/>
  <c r="O224" i="19" s="1"/>
  <c r="I227" i="19"/>
  <c r="J226" i="19"/>
  <c r="Y222" i="19"/>
  <c r="F237" i="19"/>
  <c r="E240" i="19"/>
  <c r="H236" i="19"/>
  <c r="G236" i="19"/>
  <c r="B240" i="19"/>
  <c r="Z239" i="19"/>
  <c r="R225" i="18"/>
  <c r="U224" i="18"/>
  <c r="X224" i="18" s="1"/>
  <c r="Y224" i="18" s="1"/>
  <c r="S224" i="18"/>
  <c r="W234" i="18"/>
  <c r="AA234" i="18" s="1"/>
  <c r="AC234" i="18" s="1"/>
  <c r="T235" i="18"/>
  <c r="V235" i="18" s="1"/>
  <c r="O235" i="18"/>
  <c r="H236" i="18"/>
  <c r="Q235" i="18"/>
  <c r="AB235" i="18" s="1"/>
  <c r="K237" i="18"/>
  <c r="A237" i="18"/>
  <c r="F237" i="18"/>
  <c r="L236" i="18"/>
  <c r="M236" i="18" s="1"/>
  <c r="O236" i="18" s="1"/>
  <c r="E240" i="18"/>
  <c r="I239" i="18"/>
  <c r="J238" i="18"/>
  <c r="G237" i="18"/>
  <c r="P236" i="18"/>
  <c r="Z240" i="18"/>
  <c r="B241" i="18"/>
  <c r="U223" i="17"/>
  <c r="X223" i="17" s="1"/>
  <c r="Y223" i="17" s="1"/>
  <c r="V223" i="17"/>
  <c r="A225" i="17"/>
  <c r="K225" i="17"/>
  <c r="L225" i="17" s="1"/>
  <c r="M225" i="17" s="1"/>
  <c r="N225" i="17" s="1"/>
  <c r="W222" i="16"/>
  <c r="AA222" i="16" s="1"/>
  <c r="AC222" i="16" s="1"/>
  <c r="V222" i="16"/>
  <c r="I226" i="16"/>
  <c r="J225" i="16"/>
  <c r="G226" i="16"/>
  <c r="P225" i="16"/>
  <c r="B192" i="2"/>
  <c r="B193" i="2" s="1"/>
  <c r="J226" i="17"/>
  <c r="I227" i="17"/>
  <c r="L223" i="16"/>
  <c r="M223" i="16" s="1"/>
  <c r="N223" i="16" s="1"/>
  <c r="T223" i="16" s="1"/>
  <c r="K224" i="16"/>
  <c r="A224" i="16"/>
  <c r="G226" i="17"/>
  <c r="P225" i="17"/>
  <c r="U221" i="16"/>
  <c r="X221" i="16" s="1"/>
  <c r="Y221" i="16" s="1"/>
  <c r="S221" i="16"/>
  <c r="Y220" i="16"/>
  <c r="L224" i="17"/>
  <c r="M224" i="17" s="1"/>
  <c r="N224" i="17" s="1"/>
  <c r="T224" i="17" s="1"/>
  <c r="AA222" i="17"/>
  <c r="AC222" i="17" s="1"/>
  <c r="Y222" i="17"/>
  <c r="O222" i="16"/>
  <c r="F226" i="16"/>
  <c r="F226" i="17"/>
  <c r="B232" i="17"/>
  <c r="Z231" i="17"/>
  <c r="E233" i="17"/>
  <c r="H229" i="17"/>
  <c r="Q228" i="17"/>
  <c r="AB228" i="17" s="1"/>
  <c r="H228" i="16"/>
  <c r="Q227" i="16"/>
  <c r="AB227" i="16" s="1"/>
  <c r="E234" i="16"/>
  <c r="B232" i="16"/>
  <c r="Z231" i="16"/>
  <c r="Z191" i="2"/>
  <c r="G187" i="2"/>
  <c r="F188" i="2"/>
  <c r="H223" i="2"/>
  <c r="Z192" i="2"/>
  <c r="I228" i="19" l="1"/>
  <c r="J227" i="19"/>
  <c r="L225" i="19"/>
  <c r="M225" i="19" s="1"/>
  <c r="O225" i="19" s="1"/>
  <c r="C229" i="19"/>
  <c r="Q228" i="19"/>
  <c r="AB228" i="19" s="1"/>
  <c r="P228" i="19"/>
  <c r="N224" i="19"/>
  <c r="T224" i="19" s="1"/>
  <c r="W223" i="19"/>
  <c r="AA223" i="19" s="1"/>
  <c r="AC223" i="19" s="1"/>
  <c r="V223" i="19"/>
  <c r="U224" i="19"/>
  <c r="X224" i="19" s="1"/>
  <c r="S223" i="19"/>
  <c r="A226" i="19"/>
  <c r="K226" i="19"/>
  <c r="F238" i="19"/>
  <c r="G237" i="19"/>
  <c r="H237" i="19"/>
  <c r="Z240" i="19"/>
  <c r="B241" i="19"/>
  <c r="E241" i="19"/>
  <c r="R226" i="18"/>
  <c r="U225" i="18"/>
  <c r="X225" i="18" s="1"/>
  <c r="Y225" i="18" s="1"/>
  <c r="S225" i="18"/>
  <c r="W235" i="18"/>
  <c r="AA235" i="18" s="1"/>
  <c r="AC235" i="18" s="1"/>
  <c r="I240" i="18"/>
  <c r="J239" i="18"/>
  <c r="G238" i="18"/>
  <c r="P237" i="18"/>
  <c r="N236" i="18"/>
  <c r="T236" i="18" s="1"/>
  <c r="E241" i="18"/>
  <c r="B242" i="18"/>
  <c r="Z241" i="18"/>
  <c r="A238" i="18"/>
  <c r="K238" i="18"/>
  <c r="L237" i="18"/>
  <c r="M237" i="18" s="1"/>
  <c r="N237" i="18" s="1"/>
  <c r="F238" i="18"/>
  <c r="H237" i="18"/>
  <c r="Q236" i="18"/>
  <c r="AB236" i="18" s="1"/>
  <c r="O225" i="17"/>
  <c r="S225" i="17" s="1"/>
  <c r="T225" i="17"/>
  <c r="W225" i="17" s="1"/>
  <c r="AA225" i="17" s="1"/>
  <c r="AC225" i="17" s="1"/>
  <c r="O224" i="17"/>
  <c r="V223" i="16"/>
  <c r="W223" i="16"/>
  <c r="AA223" i="16" s="1"/>
  <c r="AC223" i="16" s="1"/>
  <c r="J227" i="17"/>
  <c r="I228" i="17"/>
  <c r="P226" i="16"/>
  <c r="G227" i="16"/>
  <c r="F227" i="16"/>
  <c r="V224" i="17"/>
  <c r="W224" i="17"/>
  <c r="AA224" i="17" s="1"/>
  <c r="AC224" i="17" s="1"/>
  <c r="L224" i="16"/>
  <c r="M224" i="16" s="1"/>
  <c r="O224" i="16" s="1"/>
  <c r="A226" i="17"/>
  <c r="K226" i="17"/>
  <c r="L226" i="17" s="1"/>
  <c r="M226" i="17" s="1"/>
  <c r="N226" i="17" s="1"/>
  <c r="A225" i="16"/>
  <c r="K225" i="16"/>
  <c r="F227" i="17"/>
  <c r="S222" i="16"/>
  <c r="U222" i="16"/>
  <c r="X222" i="16" s="1"/>
  <c r="Y222" i="16" s="1"/>
  <c r="G227" i="17"/>
  <c r="P226" i="17"/>
  <c r="O223" i="16"/>
  <c r="J226" i="16"/>
  <c r="I227" i="16"/>
  <c r="H230" i="17"/>
  <c r="Q229" i="17"/>
  <c r="AB229" i="17" s="1"/>
  <c r="B233" i="17"/>
  <c r="Z232" i="17"/>
  <c r="E234" i="17"/>
  <c r="H229" i="16"/>
  <c r="Q228" i="16"/>
  <c r="AB228" i="16" s="1"/>
  <c r="B233" i="16"/>
  <c r="Z232" i="16"/>
  <c r="E235" i="16"/>
  <c r="G188" i="2"/>
  <c r="F189" i="2"/>
  <c r="H224" i="2"/>
  <c r="B194" i="2"/>
  <c r="Z193" i="2"/>
  <c r="S224" i="19" l="1"/>
  <c r="Y223" i="19"/>
  <c r="W224" i="19"/>
  <c r="AA224" i="19" s="1"/>
  <c r="AC224" i="19" s="1"/>
  <c r="V224" i="19"/>
  <c r="N225" i="19"/>
  <c r="T225" i="19" s="1"/>
  <c r="L226" i="19"/>
  <c r="M226" i="19" s="1"/>
  <c r="N226" i="19" s="1"/>
  <c r="T226" i="19" s="1"/>
  <c r="Y224" i="19"/>
  <c r="U225" i="19"/>
  <c r="X225" i="19" s="1"/>
  <c r="A227" i="19"/>
  <c r="K227" i="19"/>
  <c r="C230" i="19"/>
  <c r="Q229" i="19"/>
  <c r="AB229" i="19" s="1"/>
  <c r="P229" i="19"/>
  <c r="I229" i="19"/>
  <c r="J228" i="19"/>
  <c r="E242" i="19"/>
  <c r="B242" i="19"/>
  <c r="Z241" i="19"/>
  <c r="H238" i="19"/>
  <c r="F239" i="19"/>
  <c r="G238" i="19"/>
  <c r="R227" i="18"/>
  <c r="U226" i="18"/>
  <c r="X226" i="18" s="1"/>
  <c r="Y226" i="18" s="1"/>
  <c r="S226" i="18"/>
  <c r="T237" i="18"/>
  <c r="W237" i="18" s="1"/>
  <c r="AA237" i="18" s="1"/>
  <c r="AC237" i="18" s="1"/>
  <c r="O237" i="18"/>
  <c r="B243" i="18"/>
  <c r="Z242" i="18"/>
  <c r="A239" i="18"/>
  <c r="K239" i="18"/>
  <c r="E242" i="18"/>
  <c r="G239" i="18"/>
  <c r="P238" i="18"/>
  <c r="I241" i="18"/>
  <c r="J240" i="18"/>
  <c r="H238" i="18"/>
  <c r="Q237" i="18"/>
  <c r="AB237" i="18" s="1"/>
  <c r="W236" i="18"/>
  <c r="AA236" i="18" s="1"/>
  <c r="AC236" i="18" s="1"/>
  <c r="V236" i="18"/>
  <c r="L238" i="18"/>
  <c r="M238" i="18" s="1"/>
  <c r="O238" i="18" s="1"/>
  <c r="F239" i="18"/>
  <c r="V225" i="17"/>
  <c r="U225" i="17"/>
  <c r="X225" i="17" s="1"/>
  <c r="Y225" i="17" s="1"/>
  <c r="U223" i="16"/>
  <c r="X223" i="16" s="1"/>
  <c r="Y223" i="16" s="1"/>
  <c r="S223" i="16"/>
  <c r="U224" i="16"/>
  <c r="X224" i="16" s="1"/>
  <c r="F228" i="16"/>
  <c r="T226" i="17"/>
  <c r="O226" i="17"/>
  <c r="I229" i="17"/>
  <c r="J228" i="17"/>
  <c r="I228" i="16"/>
  <c r="J227" i="16"/>
  <c r="G228" i="17"/>
  <c r="P227" i="17"/>
  <c r="F228" i="17"/>
  <c r="K227" i="17"/>
  <c r="L227" i="17" s="1"/>
  <c r="M227" i="17" s="1"/>
  <c r="N227" i="17" s="1"/>
  <c r="A227" i="17"/>
  <c r="A226" i="16"/>
  <c r="K226" i="16"/>
  <c r="L225" i="16"/>
  <c r="M225" i="16" s="1"/>
  <c r="N225" i="16" s="1"/>
  <c r="T225" i="16" s="1"/>
  <c r="N224" i="16"/>
  <c r="T224" i="16" s="1"/>
  <c r="G228" i="16"/>
  <c r="P227" i="16"/>
  <c r="U224" i="17"/>
  <c r="X224" i="17" s="1"/>
  <c r="Y224" i="17" s="1"/>
  <c r="S224" i="17"/>
  <c r="H231" i="17"/>
  <c r="Q230" i="17"/>
  <c r="AB230" i="17" s="1"/>
  <c r="E235" i="17"/>
  <c r="Z233" i="17"/>
  <c r="B234" i="17"/>
  <c r="E236" i="16"/>
  <c r="H230" i="16"/>
  <c r="Q229" i="16"/>
  <c r="AB229" i="16" s="1"/>
  <c r="Z233" i="16"/>
  <c r="B234" i="16"/>
  <c r="F190" i="2"/>
  <c r="G189" i="2"/>
  <c r="H225" i="2"/>
  <c r="B195" i="2"/>
  <c r="Z194" i="2"/>
  <c r="A228" i="19" l="1"/>
  <c r="K228" i="19"/>
  <c r="C231" i="19"/>
  <c r="Q230" i="19"/>
  <c r="AB230" i="19" s="1"/>
  <c r="P230" i="19"/>
  <c r="W226" i="19"/>
  <c r="AA226" i="19" s="1"/>
  <c r="AC226" i="19" s="1"/>
  <c r="V226" i="19"/>
  <c r="J229" i="19"/>
  <c r="I230" i="19"/>
  <c r="L227" i="19"/>
  <c r="M227" i="19" s="1"/>
  <c r="N227" i="19" s="1"/>
  <c r="T227" i="19" s="1"/>
  <c r="V225" i="19"/>
  <c r="W225" i="19"/>
  <c r="AA225" i="19" s="1"/>
  <c r="AC225" i="19" s="1"/>
  <c r="S225" i="19"/>
  <c r="O226" i="19"/>
  <c r="G239" i="19"/>
  <c r="F240" i="19"/>
  <c r="H239" i="19"/>
  <c r="B243" i="19"/>
  <c r="Z242" i="19"/>
  <c r="E243" i="19"/>
  <c r="V237" i="18"/>
  <c r="R228" i="18"/>
  <c r="S227" i="18"/>
  <c r="U227" i="18"/>
  <c r="X227" i="18" s="1"/>
  <c r="Y227" i="18" s="1"/>
  <c r="N238" i="18"/>
  <c r="T238" i="18" s="1"/>
  <c r="W238" i="18" s="1"/>
  <c r="AA238" i="18" s="1"/>
  <c r="AC238" i="18" s="1"/>
  <c r="F240" i="18"/>
  <c r="L239" i="18"/>
  <c r="M239" i="18" s="1"/>
  <c r="N239" i="18" s="1"/>
  <c r="K240" i="18"/>
  <c r="A240" i="18"/>
  <c r="E243" i="18"/>
  <c r="B244" i="18"/>
  <c r="Z243" i="18"/>
  <c r="J241" i="18"/>
  <c r="I242" i="18"/>
  <c r="H239" i="18"/>
  <c r="Q238" i="18"/>
  <c r="AB238" i="18" s="1"/>
  <c r="G240" i="18"/>
  <c r="P239" i="18"/>
  <c r="T227" i="17"/>
  <c r="W227" i="17" s="1"/>
  <c r="AA227" i="17" s="1"/>
  <c r="AC227" i="17" s="1"/>
  <c r="W225" i="16"/>
  <c r="AA225" i="16" s="1"/>
  <c r="AC225" i="16" s="1"/>
  <c r="V225" i="16"/>
  <c r="V224" i="16"/>
  <c r="W224" i="16"/>
  <c r="AA224" i="16" s="1"/>
  <c r="AC224" i="16" s="1"/>
  <c r="L226" i="16"/>
  <c r="M226" i="16" s="1"/>
  <c r="N226" i="16" s="1"/>
  <c r="T226" i="16" s="1"/>
  <c r="K227" i="16"/>
  <c r="A227" i="16"/>
  <c r="S226" i="17"/>
  <c r="U226" i="17"/>
  <c r="X226" i="17" s="1"/>
  <c r="O225" i="16"/>
  <c r="F229" i="17"/>
  <c r="I229" i="16"/>
  <c r="J228" i="16"/>
  <c r="W226" i="17"/>
  <c r="AA226" i="17" s="1"/>
  <c r="AC226" i="17" s="1"/>
  <c r="V226" i="17"/>
  <c r="S224" i="16"/>
  <c r="K228" i="17"/>
  <c r="L228" i="17" s="1"/>
  <c r="M228" i="17" s="1"/>
  <c r="N228" i="17" s="1"/>
  <c r="A228" i="17"/>
  <c r="P228" i="16"/>
  <c r="G229" i="16"/>
  <c r="O227" i="17"/>
  <c r="G229" i="17"/>
  <c r="P228" i="17"/>
  <c r="J229" i="17"/>
  <c r="I230" i="17"/>
  <c r="F229" i="16"/>
  <c r="H232" i="17"/>
  <c r="Q231" i="17"/>
  <c r="AB231" i="17" s="1"/>
  <c r="Z234" i="17"/>
  <c r="B235" i="17"/>
  <c r="E236" i="17"/>
  <c r="Z234" i="16"/>
  <c r="B235" i="16"/>
  <c r="H231" i="16"/>
  <c r="Q230" i="16"/>
  <c r="AB230" i="16" s="1"/>
  <c r="E237" i="16"/>
  <c r="F191" i="2"/>
  <c r="G190" i="2"/>
  <c r="H226" i="2"/>
  <c r="Z195" i="2"/>
  <c r="B196" i="2"/>
  <c r="W227" i="19" l="1"/>
  <c r="AA227" i="19" s="1"/>
  <c r="AC227" i="19" s="1"/>
  <c r="V227" i="19"/>
  <c r="I231" i="19"/>
  <c r="J230" i="19"/>
  <c r="C232" i="19"/>
  <c r="Q231" i="19"/>
  <c r="AB231" i="19" s="1"/>
  <c r="P231" i="19"/>
  <c r="A229" i="19"/>
  <c r="K229" i="19"/>
  <c r="Y225" i="19"/>
  <c r="L228" i="19"/>
  <c r="M228" i="19" s="1"/>
  <c r="O228" i="19" s="1"/>
  <c r="S226" i="19"/>
  <c r="U226" i="19"/>
  <c r="X226" i="19" s="1"/>
  <c r="Y226" i="19" s="1"/>
  <c r="O227" i="19"/>
  <c r="E244" i="19"/>
  <c r="H240" i="19"/>
  <c r="F241" i="19"/>
  <c r="B244" i="19"/>
  <c r="Z243" i="19"/>
  <c r="G240" i="19"/>
  <c r="R229" i="18"/>
  <c r="S228" i="18"/>
  <c r="U228" i="18"/>
  <c r="X228" i="18" s="1"/>
  <c r="Y228" i="18" s="1"/>
  <c r="V238" i="18"/>
  <c r="T239" i="18"/>
  <c r="W239" i="18" s="1"/>
  <c r="AA239" i="18" s="1"/>
  <c r="AC239" i="18" s="1"/>
  <c r="H240" i="18"/>
  <c r="Q239" i="18"/>
  <c r="AB239" i="18" s="1"/>
  <c r="O239" i="18"/>
  <c r="Z244" i="18"/>
  <c r="B245" i="18"/>
  <c r="L240" i="18"/>
  <c r="M240" i="18" s="1"/>
  <c r="O240" i="18" s="1"/>
  <c r="F241" i="18"/>
  <c r="G241" i="18"/>
  <c r="P240" i="18"/>
  <c r="I243" i="18"/>
  <c r="J242" i="18"/>
  <c r="K241" i="18"/>
  <c r="A241" i="18"/>
  <c r="E244" i="18"/>
  <c r="V227" i="17"/>
  <c r="Y224" i="16"/>
  <c r="Y226" i="17"/>
  <c r="T228" i="17"/>
  <c r="F230" i="16"/>
  <c r="G230" i="17"/>
  <c r="P229" i="17"/>
  <c r="F230" i="17"/>
  <c r="I231" i="17"/>
  <c r="J230" i="17"/>
  <c r="U227" i="17"/>
  <c r="X227" i="17" s="1"/>
  <c r="Y227" i="17" s="1"/>
  <c r="S227" i="17"/>
  <c r="O228" i="17"/>
  <c r="K228" i="16"/>
  <c r="A228" i="16"/>
  <c r="S225" i="16"/>
  <c r="U225" i="16"/>
  <c r="X225" i="16" s="1"/>
  <c r="Y225" i="16" s="1"/>
  <c r="O226" i="16"/>
  <c r="K229" i="17"/>
  <c r="L229" i="17" s="1"/>
  <c r="M229" i="17" s="1"/>
  <c r="O229" i="17" s="1"/>
  <c r="A229" i="17"/>
  <c r="G230" i="16"/>
  <c r="P229" i="16"/>
  <c r="J229" i="16"/>
  <c r="I230" i="16"/>
  <c r="L227" i="16"/>
  <c r="M227" i="16" s="1"/>
  <c r="O227" i="16" s="1"/>
  <c r="W226" i="16"/>
  <c r="AA226" i="16" s="1"/>
  <c r="AC226" i="16" s="1"/>
  <c r="V226" i="16"/>
  <c r="B236" i="17"/>
  <c r="Z235" i="17"/>
  <c r="H233" i="17"/>
  <c r="Q232" i="17"/>
  <c r="AB232" i="17" s="1"/>
  <c r="E237" i="17"/>
  <c r="H232" i="16"/>
  <c r="Q231" i="16"/>
  <c r="AB231" i="16" s="1"/>
  <c r="E238" i="16"/>
  <c r="B236" i="16"/>
  <c r="Z235" i="16"/>
  <c r="G191" i="2"/>
  <c r="F192" i="2"/>
  <c r="H227" i="2"/>
  <c r="B197" i="2"/>
  <c r="Z196" i="2"/>
  <c r="U227" i="19" l="1"/>
  <c r="X227" i="19" s="1"/>
  <c r="Y227" i="19" s="1"/>
  <c r="S227" i="19"/>
  <c r="U228" i="19"/>
  <c r="X228" i="19" s="1"/>
  <c r="J231" i="19"/>
  <c r="I232" i="19"/>
  <c r="L229" i="19"/>
  <c r="M229" i="19" s="1"/>
  <c r="O229" i="19" s="1"/>
  <c r="C233" i="19"/>
  <c r="Q232" i="19"/>
  <c r="AB232" i="19" s="1"/>
  <c r="P232" i="19"/>
  <c r="N228" i="19"/>
  <c r="T228" i="19" s="1"/>
  <c r="K230" i="19"/>
  <c r="A230" i="19"/>
  <c r="H241" i="19"/>
  <c r="G241" i="19"/>
  <c r="Z244" i="19"/>
  <c r="B245" i="19"/>
  <c r="E245" i="19"/>
  <c r="F242" i="19"/>
  <c r="R230" i="18"/>
  <c r="S229" i="18"/>
  <c r="U229" i="18"/>
  <c r="X229" i="18" s="1"/>
  <c r="Y229" i="18" s="1"/>
  <c r="V239" i="18"/>
  <c r="N240" i="18"/>
  <c r="T240" i="18" s="1"/>
  <c r="V240" i="18" s="1"/>
  <c r="G242" i="18"/>
  <c r="P241" i="18"/>
  <c r="K242" i="18"/>
  <c r="A242" i="18"/>
  <c r="L241" i="18"/>
  <c r="M241" i="18" s="1"/>
  <c r="O241" i="18" s="1"/>
  <c r="F242" i="18"/>
  <c r="B246" i="18"/>
  <c r="Z245" i="18"/>
  <c r="H241" i="18"/>
  <c r="Q240" i="18"/>
  <c r="AB240" i="18" s="1"/>
  <c r="I244" i="18"/>
  <c r="J243" i="18"/>
  <c r="E245" i="18"/>
  <c r="U229" i="17"/>
  <c r="X229" i="17" s="1"/>
  <c r="U227" i="16"/>
  <c r="X227" i="16" s="1"/>
  <c r="G231" i="16"/>
  <c r="P230" i="16"/>
  <c r="S228" i="17"/>
  <c r="U228" i="17"/>
  <c r="X228" i="17" s="1"/>
  <c r="I232" i="17"/>
  <c r="J231" i="17"/>
  <c r="G231" i="17"/>
  <c r="P230" i="17"/>
  <c r="J230" i="16"/>
  <c r="I231" i="16"/>
  <c r="A229" i="16"/>
  <c r="K229" i="16"/>
  <c r="N229" i="17"/>
  <c r="T229" i="17" s="1"/>
  <c r="F231" i="17"/>
  <c r="F231" i="16"/>
  <c r="N227" i="16"/>
  <c r="T227" i="16" s="1"/>
  <c r="S226" i="16"/>
  <c r="U226" i="16"/>
  <c r="X226" i="16" s="1"/>
  <c r="Y226" i="16" s="1"/>
  <c r="L228" i="16"/>
  <c r="M228" i="16" s="1"/>
  <c r="O228" i="16" s="1"/>
  <c r="K230" i="17"/>
  <c r="A230" i="17"/>
  <c r="V228" i="17"/>
  <c r="W228" i="17"/>
  <c r="AA228" i="17" s="1"/>
  <c r="AC228" i="17" s="1"/>
  <c r="E238" i="17"/>
  <c r="H234" i="17"/>
  <c r="Q233" i="17"/>
  <c r="AB233" i="17" s="1"/>
  <c r="B237" i="17"/>
  <c r="Z236" i="17"/>
  <c r="B237" i="16"/>
  <c r="Z236" i="16"/>
  <c r="E239" i="16"/>
  <c r="H233" i="16"/>
  <c r="Q232" i="16"/>
  <c r="AB232" i="16" s="1"/>
  <c r="G192" i="2"/>
  <c r="F193" i="2"/>
  <c r="H228" i="2"/>
  <c r="B198" i="2"/>
  <c r="Z197" i="2"/>
  <c r="S228" i="19" l="1"/>
  <c r="U229" i="19"/>
  <c r="X229" i="19" s="1"/>
  <c r="N229" i="19"/>
  <c r="T229" i="19" s="1"/>
  <c r="L230" i="19"/>
  <c r="M230" i="19" s="1"/>
  <c r="N230" i="19" s="1"/>
  <c r="T230" i="19" s="1"/>
  <c r="C234" i="19"/>
  <c r="Q233" i="19"/>
  <c r="AB233" i="19" s="1"/>
  <c r="P233" i="19"/>
  <c r="I233" i="19"/>
  <c r="J232" i="19"/>
  <c r="W228" i="19"/>
  <c r="AA228" i="19" s="1"/>
  <c r="AC228" i="19" s="1"/>
  <c r="V228" i="19"/>
  <c r="A231" i="19"/>
  <c r="K231" i="19"/>
  <c r="F243" i="19"/>
  <c r="G242" i="19"/>
  <c r="E246" i="19"/>
  <c r="H242" i="19"/>
  <c r="B246" i="19"/>
  <c r="Z245" i="19"/>
  <c r="R231" i="18"/>
  <c r="U230" i="18"/>
  <c r="X230" i="18" s="1"/>
  <c r="Y230" i="18" s="1"/>
  <c r="S230" i="18"/>
  <c r="W240" i="18"/>
  <c r="AA240" i="18" s="1"/>
  <c r="AC240" i="18" s="1"/>
  <c r="N241" i="18"/>
  <c r="T241" i="18" s="1"/>
  <c r="V241" i="18" s="1"/>
  <c r="E246" i="18"/>
  <c r="A243" i="18"/>
  <c r="K243" i="18"/>
  <c r="L242" i="18"/>
  <c r="M242" i="18" s="1"/>
  <c r="O242" i="18" s="1"/>
  <c r="F243" i="18"/>
  <c r="I245" i="18"/>
  <c r="J244" i="18"/>
  <c r="B247" i="18"/>
  <c r="Z246" i="18"/>
  <c r="H242" i="18"/>
  <c r="Q241" i="18"/>
  <c r="AB241" i="18" s="1"/>
  <c r="G243" i="18"/>
  <c r="P242" i="18"/>
  <c r="F232" i="16"/>
  <c r="L229" i="16"/>
  <c r="M229" i="16" s="1"/>
  <c r="O229" i="16" s="1"/>
  <c r="Y228" i="17"/>
  <c r="L230" i="17"/>
  <c r="M230" i="17" s="1"/>
  <c r="O230" i="17" s="1"/>
  <c r="G232" i="17"/>
  <c r="P231" i="17"/>
  <c r="S227" i="16"/>
  <c r="N228" i="16"/>
  <c r="T228" i="16" s="1"/>
  <c r="W227" i="16"/>
  <c r="AA227" i="16" s="1"/>
  <c r="AC227" i="16" s="1"/>
  <c r="V227" i="16"/>
  <c r="F232" i="17"/>
  <c r="J231" i="16"/>
  <c r="I232" i="16"/>
  <c r="A231" i="17"/>
  <c r="K231" i="17"/>
  <c r="S229" i="17"/>
  <c r="U228" i="16"/>
  <c r="X228" i="16" s="1"/>
  <c r="V229" i="17"/>
  <c r="W229" i="17"/>
  <c r="K230" i="16"/>
  <c r="A230" i="16"/>
  <c r="I233" i="17"/>
  <c r="J232" i="17"/>
  <c r="G232" i="16"/>
  <c r="P231" i="16"/>
  <c r="Z237" i="17"/>
  <c r="B238" i="17"/>
  <c r="H235" i="17"/>
  <c r="Q234" i="17"/>
  <c r="AB234" i="17" s="1"/>
  <c r="E239" i="17"/>
  <c r="E240" i="16"/>
  <c r="H234" i="16"/>
  <c r="Q233" i="16"/>
  <c r="AB233" i="16" s="1"/>
  <c r="Z237" i="16"/>
  <c r="B238" i="16"/>
  <c r="G193" i="2"/>
  <c r="F194" i="2"/>
  <c r="H229" i="2"/>
  <c r="H230" i="2" s="1"/>
  <c r="H231" i="2" s="1"/>
  <c r="H232" i="2" s="1"/>
  <c r="H233" i="2" s="1"/>
  <c r="H234" i="2" s="1"/>
  <c r="H235" i="2" s="1"/>
  <c r="H236" i="2" s="1"/>
  <c r="H237" i="2" s="1"/>
  <c r="H238" i="2" s="1"/>
  <c r="H239" i="2" s="1"/>
  <c r="H240" i="2" s="1"/>
  <c r="H241" i="2" s="1"/>
  <c r="H242" i="2" s="1"/>
  <c r="H243" i="2" s="1"/>
  <c r="H244" i="2" s="1"/>
  <c r="H245" i="2" s="1"/>
  <c r="H246" i="2" s="1"/>
  <c r="H247" i="2" s="1"/>
  <c r="H248" i="2" s="1"/>
  <c r="H249" i="2" s="1"/>
  <c r="Z198" i="2"/>
  <c r="B199" i="2"/>
  <c r="O230" i="19" l="1"/>
  <c r="S230" i="19" s="1"/>
  <c r="Y228" i="19"/>
  <c r="L231" i="19"/>
  <c r="M231" i="19" s="1"/>
  <c r="N231" i="19" s="1"/>
  <c r="T231" i="19" s="1"/>
  <c r="A232" i="19"/>
  <c r="K232" i="19"/>
  <c r="C235" i="19"/>
  <c r="P234" i="19"/>
  <c r="Q234" i="19"/>
  <c r="AB234" i="19" s="1"/>
  <c r="W229" i="19"/>
  <c r="AA229" i="19" s="1"/>
  <c r="AC229" i="19" s="1"/>
  <c r="V229" i="19"/>
  <c r="I234" i="19"/>
  <c r="J233" i="19"/>
  <c r="U230" i="19"/>
  <c r="X230" i="19" s="1"/>
  <c r="V230" i="19"/>
  <c r="W230" i="19"/>
  <c r="AA230" i="19" s="1"/>
  <c r="AC230" i="19" s="1"/>
  <c r="S229" i="19"/>
  <c r="F244" i="19"/>
  <c r="E247" i="19"/>
  <c r="G243" i="19"/>
  <c r="B247" i="19"/>
  <c r="Z246" i="19"/>
  <c r="H243" i="19"/>
  <c r="R232" i="18"/>
  <c r="S231" i="18"/>
  <c r="U231" i="18"/>
  <c r="X231" i="18" s="1"/>
  <c r="Y231" i="18" s="1"/>
  <c r="W241" i="18"/>
  <c r="AA241" i="18" s="1"/>
  <c r="AC241" i="18" s="1"/>
  <c r="N242" i="18"/>
  <c r="T242" i="18" s="1"/>
  <c r="J245" i="18"/>
  <c r="I246" i="18"/>
  <c r="E247" i="18"/>
  <c r="G244" i="18"/>
  <c r="P243" i="18"/>
  <c r="B248" i="18"/>
  <c r="Z247" i="18"/>
  <c r="H243" i="18"/>
  <c r="Q242" i="18"/>
  <c r="AB242" i="18" s="1"/>
  <c r="K244" i="18"/>
  <c r="A244" i="18"/>
  <c r="F244" i="18"/>
  <c r="L243" i="18"/>
  <c r="M243" i="18" s="1"/>
  <c r="N243" i="18" s="1"/>
  <c r="I234" i="17"/>
  <c r="J233" i="17"/>
  <c r="L231" i="17"/>
  <c r="M231" i="17" s="1"/>
  <c r="N231" i="17" s="1"/>
  <c r="T231" i="17" s="1"/>
  <c r="W228" i="16"/>
  <c r="AA228" i="16" s="1"/>
  <c r="AC228" i="16" s="1"/>
  <c r="V228" i="16"/>
  <c r="U230" i="17"/>
  <c r="X230" i="17" s="1"/>
  <c r="N229" i="16"/>
  <c r="T229" i="16" s="1"/>
  <c r="F233" i="17"/>
  <c r="N230" i="17"/>
  <c r="T230" i="17" s="1"/>
  <c r="U229" i="16"/>
  <c r="X229" i="16" s="1"/>
  <c r="P232" i="16"/>
  <c r="G233" i="16"/>
  <c r="L230" i="16"/>
  <c r="M230" i="16" s="1"/>
  <c r="N230" i="16" s="1"/>
  <c r="T230" i="16" s="1"/>
  <c r="S228" i="16"/>
  <c r="J232" i="16"/>
  <c r="I233" i="16"/>
  <c r="Y227" i="16"/>
  <c r="A232" i="17"/>
  <c r="K232" i="17"/>
  <c r="L232" i="17" s="1"/>
  <c r="M232" i="17" s="1"/>
  <c r="N232" i="17" s="1"/>
  <c r="AA229" i="17"/>
  <c r="AC229" i="17" s="1"/>
  <c r="Y229" i="17"/>
  <c r="A231" i="16"/>
  <c r="K231" i="16"/>
  <c r="G233" i="17"/>
  <c r="P232" i="17"/>
  <c r="F233" i="16"/>
  <c r="E240" i="17"/>
  <c r="B239" i="17"/>
  <c r="Z238" i="17"/>
  <c r="H236" i="17"/>
  <c r="Q235" i="17"/>
  <c r="AB235" i="17" s="1"/>
  <c r="H235" i="16"/>
  <c r="Q234" i="16"/>
  <c r="AB234" i="16" s="1"/>
  <c r="B239" i="16"/>
  <c r="Z238" i="16"/>
  <c r="E241" i="16"/>
  <c r="F195" i="2"/>
  <c r="G194" i="2"/>
  <c r="Z199" i="2"/>
  <c r="B200" i="2"/>
  <c r="Y229" i="19" l="1"/>
  <c r="O231" i="19"/>
  <c r="S231" i="19" s="1"/>
  <c r="C236" i="19"/>
  <c r="Q235" i="19"/>
  <c r="AB235" i="19" s="1"/>
  <c r="P235" i="19"/>
  <c r="J234" i="19"/>
  <c r="I235" i="19"/>
  <c r="W231" i="19"/>
  <c r="AA231" i="19" s="1"/>
  <c r="AC231" i="19" s="1"/>
  <c r="V231" i="19"/>
  <c r="U231" i="19"/>
  <c r="X231" i="19" s="1"/>
  <c r="Y230" i="19"/>
  <c r="L232" i="19"/>
  <c r="M232" i="19" s="1"/>
  <c r="O232" i="19" s="1"/>
  <c r="A233" i="19"/>
  <c r="K233" i="19"/>
  <c r="B248" i="19"/>
  <c r="Z247" i="19"/>
  <c r="E248" i="19"/>
  <c r="F245" i="19"/>
  <c r="H244" i="19"/>
  <c r="G244" i="19"/>
  <c r="R233" i="18"/>
  <c r="S232" i="18"/>
  <c r="U232" i="18"/>
  <c r="X232" i="18" s="1"/>
  <c r="Y232" i="18" s="1"/>
  <c r="T243" i="18"/>
  <c r="W243" i="18" s="1"/>
  <c r="AA243" i="18" s="1"/>
  <c r="AC243" i="18" s="1"/>
  <c r="O243" i="18"/>
  <c r="I247" i="18"/>
  <c r="J246" i="18"/>
  <c r="L244" i="18"/>
  <c r="M244" i="18" s="1"/>
  <c r="O244" i="18" s="1"/>
  <c r="F245" i="18"/>
  <c r="W242" i="18"/>
  <c r="AA242" i="18" s="1"/>
  <c r="AC242" i="18" s="1"/>
  <c r="V242" i="18"/>
  <c r="G245" i="18"/>
  <c r="P244" i="18"/>
  <c r="K245" i="18"/>
  <c r="A245" i="18"/>
  <c r="H244" i="18"/>
  <c r="Q243" i="18"/>
  <c r="AB243" i="18" s="1"/>
  <c r="Z248" i="18"/>
  <c r="B249" i="18"/>
  <c r="E248" i="18"/>
  <c r="O230" i="16"/>
  <c r="S230" i="16" s="1"/>
  <c r="S230" i="17"/>
  <c r="T232" i="17"/>
  <c r="W232" i="17" s="1"/>
  <c r="AA232" i="17" s="1"/>
  <c r="AC232" i="17" s="1"/>
  <c r="S229" i="16"/>
  <c r="Y228" i="16"/>
  <c r="F234" i="16"/>
  <c r="W231" i="17"/>
  <c r="AA231" i="17" s="1"/>
  <c r="AC231" i="17" s="1"/>
  <c r="V231" i="17"/>
  <c r="F234" i="17"/>
  <c r="O231" i="17"/>
  <c r="G234" i="17"/>
  <c r="P233" i="17"/>
  <c r="J233" i="16"/>
  <c r="I234" i="16"/>
  <c r="V230" i="16"/>
  <c r="W230" i="16"/>
  <c r="AA230" i="16" s="1"/>
  <c r="AC230" i="16" s="1"/>
  <c r="A233" i="17"/>
  <c r="K233" i="17"/>
  <c r="L233" i="17" s="1"/>
  <c r="M233" i="17" s="1"/>
  <c r="L231" i="16"/>
  <c r="M231" i="16" s="1"/>
  <c r="O231" i="16" s="1"/>
  <c r="O232" i="17"/>
  <c r="A232" i="16"/>
  <c r="K232" i="16"/>
  <c r="G234" i="16"/>
  <c r="P233" i="16"/>
  <c r="V230" i="17"/>
  <c r="W230" i="17"/>
  <c r="AA230" i="17" s="1"/>
  <c r="AC230" i="17" s="1"/>
  <c r="W229" i="16"/>
  <c r="AA229" i="16" s="1"/>
  <c r="AC229" i="16" s="1"/>
  <c r="V229" i="16"/>
  <c r="J234" i="17"/>
  <c r="I235" i="17"/>
  <c r="E241" i="17"/>
  <c r="H237" i="17"/>
  <c r="Q236" i="17"/>
  <c r="AB236" i="17" s="1"/>
  <c r="B240" i="17"/>
  <c r="Z239" i="17"/>
  <c r="E242" i="16"/>
  <c r="B240" i="16"/>
  <c r="Z239" i="16"/>
  <c r="H236" i="16"/>
  <c r="Q235" i="16"/>
  <c r="AB235" i="16" s="1"/>
  <c r="G195" i="2"/>
  <c r="F196" i="2"/>
  <c r="Z200" i="2"/>
  <c r="B201" i="2"/>
  <c r="Y231" i="19" l="1"/>
  <c r="U232" i="19"/>
  <c r="X232" i="19" s="1"/>
  <c r="A234" i="19"/>
  <c r="K234" i="19"/>
  <c r="L233" i="19"/>
  <c r="M233" i="19" s="1"/>
  <c r="N233" i="19" s="1"/>
  <c r="T233" i="19" s="1"/>
  <c r="N232" i="19"/>
  <c r="T232" i="19" s="1"/>
  <c r="I236" i="19"/>
  <c r="J235" i="19"/>
  <c r="C237" i="19"/>
  <c r="Q236" i="19"/>
  <c r="AB236" i="19" s="1"/>
  <c r="P236" i="19"/>
  <c r="H245" i="19"/>
  <c r="Z248" i="19"/>
  <c r="B249" i="19"/>
  <c r="F246" i="19"/>
  <c r="E249" i="19"/>
  <c r="G245" i="19"/>
  <c r="V243" i="18"/>
  <c r="R234" i="18"/>
  <c r="S233" i="18"/>
  <c r="U233" i="18"/>
  <c r="X233" i="18" s="1"/>
  <c r="Y233" i="18" s="1"/>
  <c r="E249" i="18"/>
  <c r="N244" i="18"/>
  <c r="T244" i="18" s="1"/>
  <c r="Z249" i="18"/>
  <c r="H245" i="18"/>
  <c r="Q244" i="18"/>
  <c r="AB244" i="18" s="1"/>
  <c r="G246" i="18"/>
  <c r="P245" i="18"/>
  <c r="A246" i="18"/>
  <c r="K246" i="18"/>
  <c r="L245" i="18"/>
  <c r="M245" i="18" s="1"/>
  <c r="O245" i="18" s="1"/>
  <c r="F246" i="18"/>
  <c r="I248" i="18"/>
  <c r="J247" i="18"/>
  <c r="V232" i="17"/>
  <c r="U230" i="16"/>
  <c r="X230" i="16" s="1"/>
  <c r="Y230" i="16" s="1"/>
  <c r="J235" i="17"/>
  <c r="I236" i="17"/>
  <c r="L232" i="16"/>
  <c r="M232" i="16" s="1"/>
  <c r="O232" i="16" s="1"/>
  <c r="U231" i="16"/>
  <c r="X231" i="16" s="1"/>
  <c r="P234" i="17"/>
  <c r="G235" i="17"/>
  <c r="N233" i="17"/>
  <c r="T233" i="17" s="1"/>
  <c r="A234" i="17"/>
  <c r="K234" i="17"/>
  <c r="L234" i="17" s="1"/>
  <c r="M234" i="17" s="1"/>
  <c r="N234" i="17" s="1"/>
  <c r="I235" i="16"/>
  <c r="J234" i="16"/>
  <c r="S231" i="17"/>
  <c r="U231" i="17"/>
  <c r="X231" i="17" s="1"/>
  <c r="Y231" i="17" s="1"/>
  <c r="F235" i="17"/>
  <c r="U232" i="17"/>
  <c r="X232" i="17" s="1"/>
  <c r="Y232" i="17" s="1"/>
  <c r="S232" i="17"/>
  <c r="A233" i="16"/>
  <c r="K233" i="16"/>
  <c r="Y230" i="17"/>
  <c r="Y229" i="16"/>
  <c r="G235" i="16"/>
  <c r="P234" i="16"/>
  <c r="N231" i="16"/>
  <c r="T231" i="16" s="1"/>
  <c r="O233" i="17"/>
  <c r="F235" i="16"/>
  <c r="B241" i="17"/>
  <c r="Z240" i="17"/>
  <c r="H238" i="17"/>
  <c r="Q237" i="17"/>
  <c r="AB237" i="17" s="1"/>
  <c r="E242" i="17"/>
  <c r="B241" i="16"/>
  <c r="Z240" i="16"/>
  <c r="H237" i="16"/>
  <c r="Q236" i="16"/>
  <c r="AB236" i="16" s="1"/>
  <c r="E243" i="16"/>
  <c r="G196" i="2"/>
  <c r="F197" i="2"/>
  <c r="Z201" i="2"/>
  <c r="B202" i="2"/>
  <c r="V232" i="19" l="1"/>
  <c r="W232" i="19"/>
  <c r="AA232" i="19" s="1"/>
  <c r="AC232" i="19" s="1"/>
  <c r="L234" i="19"/>
  <c r="M234" i="19" s="1"/>
  <c r="O234" i="19" s="1"/>
  <c r="C238" i="19"/>
  <c r="Q237" i="19"/>
  <c r="AB237" i="19" s="1"/>
  <c r="P237" i="19"/>
  <c r="A235" i="19"/>
  <c r="K235" i="19"/>
  <c r="O233" i="19"/>
  <c r="S232" i="19"/>
  <c r="I237" i="19"/>
  <c r="J236" i="19"/>
  <c r="W233" i="19"/>
  <c r="AA233" i="19" s="1"/>
  <c r="AC233" i="19" s="1"/>
  <c r="V233" i="19"/>
  <c r="G246" i="19"/>
  <c r="F247" i="19"/>
  <c r="H246" i="19"/>
  <c r="Z249" i="19"/>
  <c r="R235" i="18"/>
  <c r="S234" i="18"/>
  <c r="U234" i="18"/>
  <c r="X234" i="18" s="1"/>
  <c r="Y234" i="18" s="1"/>
  <c r="G247" i="18"/>
  <c r="P246" i="18"/>
  <c r="N245" i="18"/>
  <c r="T245" i="18" s="1"/>
  <c r="H246" i="18"/>
  <c r="Q245" i="18"/>
  <c r="AB245" i="18" s="1"/>
  <c r="V244" i="18"/>
  <c r="W244" i="18"/>
  <c r="AA244" i="18" s="1"/>
  <c r="AC244" i="18" s="1"/>
  <c r="I249" i="18"/>
  <c r="J249" i="18" s="1"/>
  <c r="J248" i="18"/>
  <c r="A247" i="18"/>
  <c r="K247" i="18"/>
  <c r="L246" i="18"/>
  <c r="M246" i="18" s="1"/>
  <c r="N246" i="18" s="1"/>
  <c r="F247" i="18"/>
  <c r="O234" i="17"/>
  <c r="U234" i="17" s="1"/>
  <c r="X234" i="17" s="1"/>
  <c r="T234" i="17"/>
  <c r="W234" i="17" s="1"/>
  <c r="AA234" i="17" s="1"/>
  <c r="AC234" i="17" s="1"/>
  <c r="U232" i="16"/>
  <c r="X232" i="16" s="1"/>
  <c r="W231" i="16"/>
  <c r="AA231" i="16" s="1"/>
  <c r="AC231" i="16" s="1"/>
  <c r="V231" i="16"/>
  <c r="N232" i="16"/>
  <c r="T232" i="16" s="1"/>
  <c r="L233" i="16"/>
  <c r="M233" i="16" s="1"/>
  <c r="N233" i="16" s="1"/>
  <c r="T233" i="16" s="1"/>
  <c r="A234" i="16"/>
  <c r="K234" i="16"/>
  <c r="F236" i="16"/>
  <c r="G236" i="16"/>
  <c r="P235" i="16"/>
  <c r="F236" i="17"/>
  <c r="J235" i="16"/>
  <c r="I236" i="16"/>
  <c r="V233" i="17"/>
  <c r="W233" i="17"/>
  <c r="AA233" i="17" s="1"/>
  <c r="AC233" i="17" s="1"/>
  <c r="S231" i="16"/>
  <c r="J236" i="17"/>
  <c r="I237" i="17"/>
  <c r="U233" i="17"/>
  <c r="X233" i="17" s="1"/>
  <c r="S233" i="17"/>
  <c r="G236" i="17"/>
  <c r="P235" i="17"/>
  <c r="K235" i="17"/>
  <c r="L235" i="17" s="1"/>
  <c r="M235" i="17" s="1"/>
  <c r="N235" i="17" s="1"/>
  <c r="A235" i="17"/>
  <c r="E243" i="17"/>
  <c r="H239" i="17"/>
  <c r="Q238" i="17"/>
  <c r="AB238" i="17" s="1"/>
  <c r="Z241" i="17"/>
  <c r="B242" i="17"/>
  <c r="Z241" i="16"/>
  <c r="B242" i="16"/>
  <c r="E244" i="16"/>
  <c r="H238" i="16"/>
  <c r="Q237" i="16"/>
  <c r="AB237" i="16" s="1"/>
  <c r="F198" i="2"/>
  <c r="G197" i="2"/>
  <c r="Z202" i="2"/>
  <c r="B203" i="2"/>
  <c r="Y233" i="17" l="1"/>
  <c r="U234" i="19"/>
  <c r="X234" i="19" s="1"/>
  <c r="N234" i="19"/>
  <c r="T234" i="19" s="1"/>
  <c r="S233" i="19"/>
  <c r="U233" i="19"/>
  <c r="X233" i="19" s="1"/>
  <c r="Y233" i="19" s="1"/>
  <c r="A236" i="19"/>
  <c r="K236" i="19"/>
  <c r="L235" i="19"/>
  <c r="M235" i="19" s="1"/>
  <c r="N235" i="19" s="1"/>
  <c r="T235" i="19" s="1"/>
  <c r="C239" i="19"/>
  <c r="P238" i="19"/>
  <c r="Q238" i="19"/>
  <c r="AB238" i="19" s="1"/>
  <c r="Y232" i="19"/>
  <c r="I238" i="19"/>
  <c r="J237" i="19"/>
  <c r="F248" i="19"/>
  <c r="H247" i="19"/>
  <c r="G247" i="19"/>
  <c r="R236" i="18"/>
  <c r="U235" i="18"/>
  <c r="X235" i="18" s="1"/>
  <c r="Y235" i="18" s="1"/>
  <c r="S235" i="18"/>
  <c r="T246" i="18"/>
  <c r="W246" i="18" s="1"/>
  <c r="AA246" i="18" s="1"/>
  <c r="AC246" i="18" s="1"/>
  <c r="O246" i="18"/>
  <c r="G248" i="18"/>
  <c r="P247" i="18"/>
  <c r="F248" i="18"/>
  <c r="L247" i="18"/>
  <c r="M247" i="18" s="1"/>
  <c r="N247" i="18" s="1"/>
  <c r="K248" i="18"/>
  <c r="A248" i="18"/>
  <c r="W245" i="18"/>
  <c r="AA245" i="18" s="1"/>
  <c r="AC245" i="18" s="1"/>
  <c r="V245" i="18"/>
  <c r="A249" i="18"/>
  <c r="K249" i="18"/>
  <c r="H247" i="18"/>
  <c r="Q246" i="18"/>
  <c r="AB246" i="18" s="1"/>
  <c r="V234" i="17"/>
  <c r="S234" i="17"/>
  <c r="Y231" i="16"/>
  <c r="T235" i="17"/>
  <c r="W235" i="17" s="1"/>
  <c r="AA235" i="17" s="1"/>
  <c r="AC235" i="17" s="1"/>
  <c r="W233" i="16"/>
  <c r="AA233" i="16" s="1"/>
  <c r="AC233" i="16" s="1"/>
  <c r="V233" i="16"/>
  <c r="A235" i="16"/>
  <c r="K235" i="16"/>
  <c r="G237" i="16"/>
  <c r="P236" i="16"/>
  <c r="L234" i="16"/>
  <c r="M234" i="16" s="1"/>
  <c r="O234" i="16" s="1"/>
  <c r="O233" i="16"/>
  <c r="G237" i="17"/>
  <c r="P236" i="17"/>
  <c r="I238" i="17"/>
  <c r="J237" i="17"/>
  <c r="F237" i="17"/>
  <c r="F237" i="16"/>
  <c r="S232" i="16"/>
  <c r="O235" i="17"/>
  <c r="A236" i="17"/>
  <c r="K236" i="17"/>
  <c r="L236" i="17" s="1"/>
  <c r="M236" i="17" s="1"/>
  <c r="O236" i="17" s="1"/>
  <c r="U236" i="17" s="1"/>
  <c r="X236" i="17" s="1"/>
  <c r="I237" i="16"/>
  <c r="J236" i="16"/>
  <c r="Y234" i="17"/>
  <c r="W232" i="16"/>
  <c r="AA232" i="16" s="1"/>
  <c r="AC232" i="16" s="1"/>
  <c r="V232" i="16"/>
  <c r="Z242" i="17"/>
  <c r="B243" i="17"/>
  <c r="E244" i="17"/>
  <c r="H240" i="17"/>
  <c r="Q239" i="17"/>
  <c r="AB239" i="17" s="1"/>
  <c r="E245" i="16"/>
  <c r="Z242" i="16"/>
  <c r="B243" i="16"/>
  <c r="H239" i="16"/>
  <c r="Q238" i="16"/>
  <c r="AB238" i="16" s="1"/>
  <c r="F199" i="2"/>
  <c r="G198" i="2"/>
  <c r="B204" i="2"/>
  <c r="Z203" i="2"/>
  <c r="W235" i="19" l="1"/>
  <c r="AA235" i="19" s="1"/>
  <c r="AC235" i="19" s="1"/>
  <c r="V235" i="19"/>
  <c r="A237" i="19"/>
  <c r="K237" i="19"/>
  <c r="L236" i="19"/>
  <c r="M236" i="19" s="1"/>
  <c r="O236" i="19" s="1"/>
  <c r="V234" i="19"/>
  <c r="W234" i="19"/>
  <c r="AA234" i="19" s="1"/>
  <c r="AC234" i="19" s="1"/>
  <c r="J238" i="19"/>
  <c r="I239" i="19"/>
  <c r="C240" i="19"/>
  <c r="P239" i="19"/>
  <c r="Q239" i="19"/>
  <c r="AB239" i="19" s="1"/>
  <c r="S234" i="19"/>
  <c r="O235" i="19"/>
  <c r="Y234" i="19"/>
  <c r="G248" i="19"/>
  <c r="H248" i="19"/>
  <c r="F249" i="19"/>
  <c r="V246" i="18"/>
  <c r="R237" i="18"/>
  <c r="U236" i="18"/>
  <c r="X236" i="18" s="1"/>
  <c r="Y236" i="18" s="1"/>
  <c r="S236" i="18"/>
  <c r="T247" i="18"/>
  <c r="W247" i="18" s="1"/>
  <c r="AA247" i="18" s="1"/>
  <c r="AC247" i="18" s="1"/>
  <c r="O247" i="18"/>
  <c r="L248" i="18"/>
  <c r="M248" i="18" s="1"/>
  <c r="O248" i="18" s="1"/>
  <c r="F249" i="18"/>
  <c r="H248" i="18"/>
  <c r="Q247" i="18"/>
  <c r="AB247" i="18" s="1"/>
  <c r="G249" i="18"/>
  <c r="P249" i="18" s="1"/>
  <c r="P248" i="18"/>
  <c r="V235" i="17"/>
  <c r="Y232" i="16"/>
  <c r="J237" i="16"/>
  <c r="I238" i="16"/>
  <c r="F238" i="17"/>
  <c r="P237" i="17"/>
  <c r="G238" i="17"/>
  <c r="N236" i="17"/>
  <c r="T236" i="17" s="1"/>
  <c r="K237" i="17"/>
  <c r="A237" i="17"/>
  <c r="S233" i="16"/>
  <c r="U233" i="16"/>
  <c r="X233" i="16" s="1"/>
  <c r="Y233" i="16" s="1"/>
  <c r="G238" i="16"/>
  <c r="P237" i="16"/>
  <c r="F238" i="16"/>
  <c r="I239" i="17"/>
  <c r="J238" i="17"/>
  <c r="N234" i="16"/>
  <c r="T234" i="16" s="1"/>
  <c r="L235" i="16"/>
  <c r="M235" i="16" s="1"/>
  <c r="O235" i="16" s="1"/>
  <c r="K236" i="16"/>
  <c r="A236" i="16"/>
  <c r="S235" i="17"/>
  <c r="U235" i="17"/>
  <c r="X235" i="17" s="1"/>
  <c r="Y235" i="17" s="1"/>
  <c r="U234" i="16"/>
  <c r="X234" i="16" s="1"/>
  <c r="B244" i="17"/>
  <c r="Z243" i="17"/>
  <c r="E245" i="17"/>
  <c r="H241" i="17"/>
  <c r="Q240" i="17"/>
  <c r="AB240" i="17" s="1"/>
  <c r="H240" i="16"/>
  <c r="Q239" i="16"/>
  <c r="AB239" i="16" s="1"/>
  <c r="B244" i="16"/>
  <c r="Z243" i="16"/>
  <c r="E246" i="16"/>
  <c r="G199" i="2"/>
  <c r="F200" i="2"/>
  <c r="B205" i="2"/>
  <c r="Z204" i="2"/>
  <c r="L237" i="19" l="1"/>
  <c r="M237" i="19" s="1"/>
  <c r="N237" i="19" s="1"/>
  <c r="T237" i="19" s="1"/>
  <c r="S235" i="19"/>
  <c r="U235" i="19"/>
  <c r="X235" i="19" s="1"/>
  <c r="Y235" i="19" s="1"/>
  <c r="C241" i="19"/>
  <c r="Q240" i="19"/>
  <c r="AB240" i="19" s="1"/>
  <c r="P240" i="19"/>
  <c r="I240" i="19"/>
  <c r="J239" i="19"/>
  <c r="N236" i="19"/>
  <c r="T236" i="19" s="1"/>
  <c r="K238" i="19"/>
  <c r="A238" i="19"/>
  <c r="U236" i="19"/>
  <c r="X236" i="19" s="1"/>
  <c r="S236" i="19"/>
  <c r="H249" i="19"/>
  <c r="G249" i="19"/>
  <c r="V247" i="18"/>
  <c r="R238" i="18"/>
  <c r="S237" i="18"/>
  <c r="U237" i="18"/>
  <c r="X237" i="18" s="1"/>
  <c r="Y237" i="18" s="1"/>
  <c r="N248" i="18"/>
  <c r="T248" i="18" s="1"/>
  <c r="H249" i="18"/>
  <c r="Q249" i="18" s="1"/>
  <c r="AB249" i="18" s="1"/>
  <c r="Q248" i="18"/>
  <c r="AB248" i="18" s="1"/>
  <c r="L249" i="18"/>
  <c r="M249" i="18" s="1"/>
  <c r="O249" i="18" s="1"/>
  <c r="S234" i="16"/>
  <c r="S236" i="17"/>
  <c r="W234" i="16"/>
  <c r="AA234" i="16" s="1"/>
  <c r="AC234" i="16" s="1"/>
  <c r="V234" i="16"/>
  <c r="F239" i="16"/>
  <c r="F239" i="17"/>
  <c r="L236" i="16"/>
  <c r="M236" i="16" s="1"/>
  <c r="N236" i="16" s="1"/>
  <c r="T236" i="16" s="1"/>
  <c r="A238" i="17"/>
  <c r="K238" i="17"/>
  <c r="G239" i="17"/>
  <c r="P238" i="17"/>
  <c r="L237" i="17"/>
  <c r="M237" i="17" s="1"/>
  <c r="N237" i="17" s="1"/>
  <c r="T237" i="17" s="1"/>
  <c r="N235" i="16"/>
  <c r="T235" i="16" s="1"/>
  <c r="I240" i="17"/>
  <c r="J239" i="17"/>
  <c r="G239" i="16"/>
  <c r="P238" i="16"/>
  <c r="J238" i="16"/>
  <c r="I239" i="16"/>
  <c r="U235" i="16"/>
  <c r="X235" i="16" s="1"/>
  <c r="V236" i="17"/>
  <c r="W236" i="17"/>
  <c r="A237" i="16"/>
  <c r="K237" i="16"/>
  <c r="H242" i="17"/>
  <c r="Q241" i="17"/>
  <c r="AB241" i="17" s="1"/>
  <c r="E246" i="17"/>
  <c r="B245" i="17"/>
  <c r="Z244" i="17"/>
  <c r="B245" i="16"/>
  <c r="Z244" i="16"/>
  <c r="E247" i="16"/>
  <c r="H241" i="16"/>
  <c r="Q240" i="16"/>
  <c r="AB240" i="16" s="1"/>
  <c r="G200" i="2"/>
  <c r="F201" i="2"/>
  <c r="B206" i="2"/>
  <c r="Z205" i="2"/>
  <c r="L238" i="19" l="1"/>
  <c r="M238" i="19" s="1"/>
  <c r="O238" i="19" s="1"/>
  <c r="V236" i="19"/>
  <c r="W236" i="19"/>
  <c r="AA236" i="19" s="1"/>
  <c r="AC236" i="19" s="1"/>
  <c r="O237" i="19"/>
  <c r="A239" i="19"/>
  <c r="K239" i="19"/>
  <c r="C242" i="19"/>
  <c r="P241" i="19"/>
  <c r="Q241" i="19"/>
  <c r="AB241" i="19" s="1"/>
  <c r="W237" i="19"/>
  <c r="AA237" i="19" s="1"/>
  <c r="AC237" i="19" s="1"/>
  <c r="V237" i="19"/>
  <c r="I241" i="19"/>
  <c r="J240" i="19"/>
  <c r="R239" i="18"/>
  <c r="S238" i="18"/>
  <c r="U238" i="18"/>
  <c r="X238" i="18" s="1"/>
  <c r="Y238" i="18" s="1"/>
  <c r="V248" i="18"/>
  <c r="W248" i="18"/>
  <c r="AA248" i="18" s="1"/>
  <c r="AC248" i="18" s="1"/>
  <c r="N249" i="18"/>
  <c r="T249" i="18" s="1"/>
  <c r="S235" i="16"/>
  <c r="Y234" i="16"/>
  <c r="L237" i="16"/>
  <c r="M237" i="16" s="1"/>
  <c r="N237" i="16" s="1"/>
  <c r="T237" i="16" s="1"/>
  <c r="V235" i="16"/>
  <c r="W235" i="16"/>
  <c r="AA235" i="16" s="1"/>
  <c r="AC235" i="16" s="1"/>
  <c r="F240" i="16"/>
  <c r="G240" i="16"/>
  <c r="P239" i="16"/>
  <c r="V237" i="17"/>
  <c r="W237" i="17"/>
  <c r="AA237" i="17" s="1"/>
  <c r="AC237" i="17" s="1"/>
  <c r="L238" i="17"/>
  <c r="M238" i="17" s="1"/>
  <c r="O238" i="17" s="1"/>
  <c r="AA236" i="17"/>
  <c r="AC236" i="17" s="1"/>
  <c r="Y236" i="17"/>
  <c r="J239" i="16"/>
  <c r="I240" i="16"/>
  <c r="K239" i="17"/>
  <c r="L239" i="17" s="1"/>
  <c r="M239" i="17" s="1"/>
  <c r="N239" i="17" s="1"/>
  <c r="A239" i="17"/>
  <c r="O236" i="16"/>
  <c r="F240" i="17"/>
  <c r="K238" i="16"/>
  <c r="A238" i="16"/>
  <c r="J240" i="17"/>
  <c r="I241" i="17"/>
  <c r="G240" i="17"/>
  <c r="P239" i="17"/>
  <c r="V236" i="16"/>
  <c r="W236" i="16"/>
  <c r="AA236" i="16" s="1"/>
  <c r="AC236" i="16" s="1"/>
  <c r="O237" i="17"/>
  <c r="H243" i="17"/>
  <c r="Q242" i="17"/>
  <c r="AB242" i="17" s="1"/>
  <c r="Z245" i="17"/>
  <c r="B246" i="17"/>
  <c r="E247" i="17"/>
  <c r="E248" i="16"/>
  <c r="H242" i="16"/>
  <c r="Q241" i="16"/>
  <c r="AB241" i="16" s="1"/>
  <c r="Z245" i="16"/>
  <c r="B246" i="16"/>
  <c r="G201" i="2"/>
  <c r="F202" i="2"/>
  <c r="Z206" i="2"/>
  <c r="B207" i="2"/>
  <c r="Y236" i="19" l="1"/>
  <c r="N238" i="19"/>
  <c r="T238" i="19" s="1"/>
  <c r="V238" i="19" s="1"/>
  <c r="U238" i="19"/>
  <c r="X238" i="19" s="1"/>
  <c r="C243" i="19"/>
  <c r="Q242" i="19"/>
  <c r="AB242" i="19" s="1"/>
  <c r="P242" i="19"/>
  <c r="L239" i="19"/>
  <c r="M239" i="19" s="1"/>
  <c r="N239" i="19" s="1"/>
  <c r="T239" i="19" s="1"/>
  <c r="A240" i="19"/>
  <c r="K240" i="19"/>
  <c r="S237" i="19"/>
  <c r="U237" i="19"/>
  <c r="X237" i="19" s="1"/>
  <c r="Y237" i="19" s="1"/>
  <c r="J241" i="19"/>
  <c r="I242" i="19"/>
  <c r="R240" i="18"/>
  <c r="S239" i="18"/>
  <c r="U239" i="18"/>
  <c r="X239" i="18" s="1"/>
  <c r="Y239" i="18" s="1"/>
  <c r="W249" i="18"/>
  <c r="AA249" i="18" s="1"/>
  <c r="AC249" i="18" s="1"/>
  <c r="V249" i="18"/>
  <c r="Y235" i="16"/>
  <c r="S236" i="16"/>
  <c r="U236" i="16"/>
  <c r="X236" i="16" s="1"/>
  <c r="Y236" i="16" s="1"/>
  <c r="K239" i="16"/>
  <c r="A239" i="16"/>
  <c r="U237" i="17"/>
  <c r="X237" i="17" s="1"/>
  <c r="Y237" i="17" s="1"/>
  <c r="S237" i="17"/>
  <c r="G241" i="17"/>
  <c r="P240" i="17"/>
  <c r="L238" i="16"/>
  <c r="M238" i="16" s="1"/>
  <c r="O238" i="16" s="1"/>
  <c r="I242" i="17"/>
  <c r="J241" i="17"/>
  <c r="T239" i="17"/>
  <c r="O239" i="17"/>
  <c r="F241" i="16"/>
  <c r="O237" i="16"/>
  <c r="K240" i="17"/>
  <c r="L240" i="17" s="1"/>
  <c r="M240" i="17" s="1"/>
  <c r="N240" i="17" s="1"/>
  <c r="A240" i="17"/>
  <c r="F241" i="17"/>
  <c r="I241" i="16"/>
  <c r="J240" i="16"/>
  <c r="U238" i="17"/>
  <c r="X238" i="17" s="1"/>
  <c r="G241" i="16"/>
  <c r="P240" i="16"/>
  <c r="N238" i="17"/>
  <c r="T238" i="17" s="1"/>
  <c r="W237" i="16"/>
  <c r="AA237" i="16" s="1"/>
  <c r="AC237" i="16" s="1"/>
  <c r="V237" i="16"/>
  <c r="Z246" i="17"/>
  <c r="B247" i="17"/>
  <c r="E248" i="17"/>
  <c r="H244" i="17"/>
  <c r="Q243" i="17"/>
  <c r="AB243" i="17" s="1"/>
  <c r="E249" i="16"/>
  <c r="Z246" i="16"/>
  <c r="B247" i="16"/>
  <c r="H243" i="16"/>
  <c r="Q242" i="16"/>
  <c r="AB242" i="16" s="1"/>
  <c r="F203" i="2"/>
  <c r="G202" i="2"/>
  <c r="Z207" i="2"/>
  <c r="B208" i="2"/>
  <c r="T240" i="17" l="1"/>
  <c r="W238" i="19"/>
  <c r="AA238" i="19" s="1"/>
  <c r="AC238" i="19" s="1"/>
  <c r="O239" i="19"/>
  <c r="U239" i="19" s="1"/>
  <c r="X239" i="19" s="1"/>
  <c r="S238" i="19"/>
  <c r="I243" i="19"/>
  <c r="J242" i="19"/>
  <c r="L240" i="19"/>
  <c r="M240" i="19" s="1"/>
  <c r="N240" i="19" s="1"/>
  <c r="T240" i="19" s="1"/>
  <c r="C244" i="19"/>
  <c r="Q243" i="19"/>
  <c r="AB243" i="19" s="1"/>
  <c r="P243" i="19"/>
  <c r="K241" i="19"/>
  <c r="A241" i="19"/>
  <c r="W239" i="19"/>
  <c r="AA239" i="19" s="1"/>
  <c r="AC239" i="19" s="1"/>
  <c r="V239" i="19"/>
  <c r="R241" i="18"/>
  <c r="S240" i="18"/>
  <c r="U240" i="18"/>
  <c r="X240" i="18" s="1"/>
  <c r="Y240" i="18" s="1"/>
  <c r="S238" i="17"/>
  <c r="W238" i="17"/>
  <c r="AA238" i="17" s="1"/>
  <c r="AC238" i="17" s="1"/>
  <c r="V238" i="17"/>
  <c r="F242" i="17"/>
  <c r="A241" i="17"/>
  <c r="K241" i="17"/>
  <c r="K240" i="16"/>
  <c r="A240" i="16"/>
  <c r="F242" i="16"/>
  <c r="J242" i="17"/>
  <c r="I243" i="17"/>
  <c r="G242" i="17"/>
  <c r="P241" i="17"/>
  <c r="L239" i="16"/>
  <c r="M239" i="16" s="1"/>
  <c r="O239" i="16" s="1"/>
  <c r="G242" i="16"/>
  <c r="P241" i="16"/>
  <c r="J241" i="16"/>
  <c r="I242" i="16"/>
  <c r="O240" i="17"/>
  <c r="U239" i="17"/>
  <c r="X239" i="17" s="1"/>
  <c r="S239" i="17"/>
  <c r="N238" i="16"/>
  <c r="T238" i="16" s="1"/>
  <c r="W240" i="17"/>
  <c r="AA240" i="17" s="1"/>
  <c r="AC240" i="17" s="1"/>
  <c r="V240" i="17"/>
  <c r="S237" i="16"/>
  <c r="U237" i="16"/>
  <c r="X237" i="16" s="1"/>
  <c r="Y237" i="16" s="1"/>
  <c r="W239" i="17"/>
  <c r="AA239" i="17" s="1"/>
  <c r="AC239" i="17" s="1"/>
  <c r="V239" i="17"/>
  <c r="U238" i="16"/>
  <c r="X238" i="16" s="1"/>
  <c r="H245" i="17"/>
  <c r="Q244" i="17"/>
  <c r="AB244" i="17" s="1"/>
  <c r="E249" i="17"/>
  <c r="B248" i="17"/>
  <c r="Z247" i="17"/>
  <c r="H244" i="16"/>
  <c r="Q243" i="16"/>
  <c r="AB243" i="16" s="1"/>
  <c r="B248" i="16"/>
  <c r="Z247" i="16"/>
  <c r="G203" i="2"/>
  <c r="F204" i="2"/>
  <c r="B209" i="2"/>
  <c r="Z208" i="2"/>
  <c r="Y238" i="19" l="1"/>
  <c r="Y239" i="19"/>
  <c r="S239" i="19"/>
  <c r="V240" i="19"/>
  <c r="W240" i="19"/>
  <c r="AA240" i="19" s="1"/>
  <c r="AC240" i="19" s="1"/>
  <c r="C245" i="19"/>
  <c r="P244" i="19"/>
  <c r="Q244" i="19"/>
  <c r="AB244" i="19" s="1"/>
  <c r="O240" i="19"/>
  <c r="L241" i="19"/>
  <c r="M241" i="19" s="1"/>
  <c r="O241" i="19" s="1"/>
  <c r="K242" i="19"/>
  <c r="A242" i="19"/>
  <c r="I244" i="19"/>
  <c r="J243" i="19"/>
  <c r="R242" i="18"/>
  <c r="U241" i="18"/>
  <c r="X241" i="18" s="1"/>
  <c r="Y241" i="18" s="1"/>
  <c r="S241" i="18"/>
  <c r="Y238" i="17"/>
  <c r="Y239" i="17"/>
  <c r="S238" i="16"/>
  <c r="K241" i="16"/>
  <c r="A241" i="16"/>
  <c r="U239" i="16"/>
  <c r="X239" i="16" s="1"/>
  <c r="K242" i="17"/>
  <c r="L242" i="17" s="1"/>
  <c r="M242" i="17" s="1"/>
  <c r="O242" i="17" s="1"/>
  <c r="A242" i="17"/>
  <c r="L240" i="16"/>
  <c r="M240" i="16" s="1"/>
  <c r="N240" i="16" s="1"/>
  <c r="T240" i="16" s="1"/>
  <c r="F243" i="17"/>
  <c r="S240" i="17"/>
  <c r="U240" i="17"/>
  <c r="X240" i="17" s="1"/>
  <c r="Y240" i="17" s="1"/>
  <c r="G243" i="16"/>
  <c r="P242" i="16"/>
  <c r="P242" i="17"/>
  <c r="G243" i="17"/>
  <c r="F243" i="16"/>
  <c r="W238" i="16"/>
  <c r="AA238" i="16" s="1"/>
  <c r="AC238" i="16" s="1"/>
  <c r="V238" i="16"/>
  <c r="J242" i="16"/>
  <c r="I243" i="16"/>
  <c r="N239" i="16"/>
  <c r="T239" i="16" s="1"/>
  <c r="I244" i="17"/>
  <c r="J243" i="17"/>
  <c r="L241" i="17"/>
  <c r="M241" i="17" s="1"/>
  <c r="N241" i="17" s="1"/>
  <c r="T241" i="17" s="1"/>
  <c r="B249" i="17"/>
  <c r="Z248" i="17"/>
  <c r="H246" i="17"/>
  <c r="Q245" i="17"/>
  <c r="AB245" i="17" s="1"/>
  <c r="H245" i="16"/>
  <c r="Q244" i="16"/>
  <c r="AB244" i="16" s="1"/>
  <c r="B249" i="16"/>
  <c r="Z248" i="16"/>
  <c r="G204" i="2"/>
  <c r="F205" i="2"/>
  <c r="Z209" i="2"/>
  <c r="B210" i="2"/>
  <c r="U241" i="19" l="1"/>
  <c r="X241" i="19" s="1"/>
  <c r="N241" i="19"/>
  <c r="T241" i="19" s="1"/>
  <c r="L242" i="19"/>
  <c r="M242" i="19" s="1"/>
  <c r="O242" i="19" s="1"/>
  <c r="C246" i="19"/>
  <c r="Q245" i="19"/>
  <c r="AB245" i="19" s="1"/>
  <c r="P245" i="19"/>
  <c r="K243" i="19"/>
  <c r="A243" i="19"/>
  <c r="S240" i="19"/>
  <c r="U240" i="19"/>
  <c r="X240" i="19" s="1"/>
  <c r="Y240" i="19" s="1"/>
  <c r="I245" i="19"/>
  <c r="J244" i="19"/>
  <c r="R243" i="18"/>
  <c r="U242" i="18"/>
  <c r="X242" i="18" s="1"/>
  <c r="Y242" i="18" s="1"/>
  <c r="S242" i="18"/>
  <c r="Y238" i="16"/>
  <c r="W241" i="17"/>
  <c r="AA241" i="17" s="1"/>
  <c r="AC241" i="17" s="1"/>
  <c r="V241" i="17"/>
  <c r="J243" i="16"/>
  <c r="I244" i="16"/>
  <c r="W240" i="16"/>
  <c r="AA240" i="16" s="1"/>
  <c r="AC240" i="16" s="1"/>
  <c r="V240" i="16"/>
  <c r="S239" i="16"/>
  <c r="K243" i="17"/>
  <c r="L243" i="17" s="1"/>
  <c r="M243" i="17" s="1"/>
  <c r="O243" i="17" s="1"/>
  <c r="U243" i="17" s="1"/>
  <c r="X243" i="17" s="1"/>
  <c r="A243" i="17"/>
  <c r="A242" i="16"/>
  <c r="K242" i="16"/>
  <c r="O241" i="17"/>
  <c r="O240" i="16"/>
  <c r="I245" i="17"/>
  <c r="J244" i="17"/>
  <c r="F244" i="16"/>
  <c r="G244" i="16"/>
  <c r="P243" i="16"/>
  <c r="N242" i="17"/>
  <c r="T242" i="17" s="1"/>
  <c r="W239" i="16"/>
  <c r="AA239" i="16" s="1"/>
  <c r="AC239" i="16" s="1"/>
  <c r="V239" i="16"/>
  <c r="G244" i="17"/>
  <c r="P243" i="17"/>
  <c r="F244" i="17"/>
  <c r="U242" i="17"/>
  <c r="X242" i="17" s="1"/>
  <c r="L241" i="16"/>
  <c r="M241" i="16" s="1"/>
  <c r="N241" i="16" s="1"/>
  <c r="T241" i="16" s="1"/>
  <c r="H247" i="17"/>
  <c r="Q246" i="17"/>
  <c r="AB246" i="17" s="1"/>
  <c r="Z249" i="17"/>
  <c r="H246" i="16"/>
  <c r="Q245" i="16"/>
  <c r="AB245" i="16" s="1"/>
  <c r="Z249" i="16"/>
  <c r="F206" i="2"/>
  <c r="G205" i="2"/>
  <c r="Z210" i="2"/>
  <c r="B211" i="2"/>
  <c r="U242" i="19" l="1"/>
  <c r="X242" i="19" s="1"/>
  <c r="W241" i="19"/>
  <c r="AA241" i="19" s="1"/>
  <c r="AC241" i="19" s="1"/>
  <c r="V241" i="19"/>
  <c r="K244" i="19"/>
  <c r="A244" i="19"/>
  <c r="C247" i="19"/>
  <c r="P246" i="19"/>
  <c r="Q246" i="19"/>
  <c r="AB246" i="19" s="1"/>
  <c r="S241" i="19"/>
  <c r="J245" i="19"/>
  <c r="I246" i="19"/>
  <c r="L243" i="19"/>
  <c r="M243" i="19" s="1"/>
  <c r="O243" i="19" s="1"/>
  <c r="N242" i="19"/>
  <c r="T242" i="19" s="1"/>
  <c r="Y241" i="19"/>
  <c r="R244" i="18"/>
  <c r="U243" i="18"/>
  <c r="X243" i="18" s="1"/>
  <c r="Y243" i="18" s="1"/>
  <c r="S243" i="18"/>
  <c r="S242" i="17"/>
  <c r="O241" i="16"/>
  <c r="S241" i="16" s="1"/>
  <c r="G245" i="17"/>
  <c r="P244" i="17"/>
  <c r="K244" i="17"/>
  <c r="L244" i="17" s="1"/>
  <c r="M244" i="17" s="1"/>
  <c r="N244" i="17" s="1"/>
  <c r="A244" i="17"/>
  <c r="S241" i="17"/>
  <c r="U241" i="17"/>
  <c r="X241" i="17" s="1"/>
  <c r="Y241" i="17" s="1"/>
  <c r="N243" i="17"/>
  <c r="I245" i="16"/>
  <c r="J244" i="16"/>
  <c r="G245" i="16"/>
  <c r="P244" i="16"/>
  <c r="I246" i="17"/>
  <c r="J245" i="17"/>
  <c r="L242" i="16"/>
  <c r="M242" i="16" s="1"/>
  <c r="N242" i="16" s="1"/>
  <c r="T242" i="16" s="1"/>
  <c r="A243" i="16"/>
  <c r="K243" i="16"/>
  <c r="V241" i="16"/>
  <c r="W241" i="16"/>
  <c r="AA241" i="16" s="1"/>
  <c r="AC241" i="16" s="1"/>
  <c r="F245" i="17"/>
  <c r="Y239" i="16"/>
  <c r="V242" i="17"/>
  <c r="W242" i="17"/>
  <c r="AA242" i="17" s="1"/>
  <c r="AC242" i="17" s="1"/>
  <c r="F245" i="16"/>
  <c r="U240" i="16"/>
  <c r="X240" i="16" s="1"/>
  <c r="Y240" i="16" s="1"/>
  <c r="S240" i="16"/>
  <c r="H248" i="17"/>
  <c r="Q247" i="17"/>
  <c r="AB247" i="17" s="1"/>
  <c r="H247" i="16"/>
  <c r="Q246" i="16"/>
  <c r="AB246" i="16" s="1"/>
  <c r="F207" i="2"/>
  <c r="G206" i="2"/>
  <c r="B212" i="2"/>
  <c r="Z211" i="2"/>
  <c r="J246" i="19" l="1"/>
  <c r="I247" i="19"/>
  <c r="W242" i="19"/>
  <c r="AA242" i="19" s="1"/>
  <c r="AC242" i="19" s="1"/>
  <c r="V242" i="19"/>
  <c r="K245" i="19"/>
  <c r="A245" i="19"/>
  <c r="C248" i="19"/>
  <c r="Q247" i="19"/>
  <c r="AB247" i="19" s="1"/>
  <c r="P247" i="19"/>
  <c r="N243" i="19"/>
  <c r="T243" i="19" s="1"/>
  <c r="S242" i="19"/>
  <c r="U243" i="19"/>
  <c r="X243" i="19" s="1"/>
  <c r="L244" i="19"/>
  <c r="M244" i="19" s="1"/>
  <c r="O244" i="19" s="1"/>
  <c r="R245" i="18"/>
  <c r="U244" i="18"/>
  <c r="X244" i="18" s="1"/>
  <c r="Y244" i="18" s="1"/>
  <c r="S244" i="18"/>
  <c r="U241" i="16"/>
  <c r="X241" i="16" s="1"/>
  <c r="Y241" i="16" s="1"/>
  <c r="O244" i="17"/>
  <c r="U244" i="17" s="1"/>
  <c r="X244" i="17" s="1"/>
  <c r="T244" i="17"/>
  <c r="W244" i="17" s="1"/>
  <c r="AA244" i="17" s="1"/>
  <c r="AC244" i="17" s="1"/>
  <c r="O242" i="16"/>
  <c r="U242" i="16" s="1"/>
  <c r="X242" i="16" s="1"/>
  <c r="L243" i="16"/>
  <c r="M243" i="16" s="1"/>
  <c r="O243" i="16" s="1"/>
  <c r="A245" i="17"/>
  <c r="K245" i="17"/>
  <c r="L245" i="17" s="1"/>
  <c r="M245" i="17" s="1"/>
  <c r="N245" i="17" s="1"/>
  <c r="T243" i="17"/>
  <c r="S243" i="17"/>
  <c r="F246" i="17"/>
  <c r="J246" i="17"/>
  <c r="I247" i="17"/>
  <c r="K244" i="16"/>
  <c r="A244" i="16"/>
  <c r="G246" i="17"/>
  <c r="P245" i="17"/>
  <c r="F246" i="16"/>
  <c r="V242" i="16"/>
  <c r="W242" i="16"/>
  <c r="AA242" i="16" s="1"/>
  <c r="AC242" i="16" s="1"/>
  <c r="G246" i="16"/>
  <c r="P245" i="16"/>
  <c r="I246" i="16"/>
  <c r="J245" i="16"/>
  <c r="Y242" i="17"/>
  <c r="H249" i="17"/>
  <c r="Q249" i="17" s="1"/>
  <c r="AB249" i="17" s="1"/>
  <c r="Q248" i="17"/>
  <c r="AB248" i="17" s="1"/>
  <c r="H248" i="16"/>
  <c r="Q247" i="16"/>
  <c r="AB247" i="16" s="1"/>
  <c r="G207" i="2"/>
  <c r="F208" i="2"/>
  <c r="B213" i="2"/>
  <c r="Z212" i="2"/>
  <c r="S243" i="19" l="1"/>
  <c r="Y242" i="19"/>
  <c r="N244" i="19"/>
  <c r="T244" i="19" s="1"/>
  <c r="V244" i="19" s="1"/>
  <c r="C249" i="19"/>
  <c r="Q248" i="19"/>
  <c r="AB248" i="19" s="1"/>
  <c r="P248" i="19"/>
  <c r="U244" i="19"/>
  <c r="X244" i="19" s="1"/>
  <c r="W243" i="19"/>
  <c r="AA243" i="19" s="1"/>
  <c r="AC243" i="19" s="1"/>
  <c r="V243" i="19"/>
  <c r="I248" i="19"/>
  <c r="J247" i="19"/>
  <c r="L245" i="19"/>
  <c r="M245" i="19" s="1"/>
  <c r="N245" i="19" s="1"/>
  <c r="T245" i="19" s="1"/>
  <c r="K246" i="19"/>
  <c r="A246" i="19"/>
  <c r="R246" i="18"/>
  <c r="U245" i="18"/>
  <c r="X245" i="18" s="1"/>
  <c r="Y245" i="18" s="1"/>
  <c r="S245" i="18"/>
  <c r="S244" i="17"/>
  <c r="S242" i="16"/>
  <c r="V244" i="17"/>
  <c r="Y242" i="16"/>
  <c r="I247" i="16"/>
  <c r="J246" i="16"/>
  <c r="F247" i="16"/>
  <c r="L244" i="16"/>
  <c r="M244" i="16" s="1"/>
  <c r="O244" i="16" s="1"/>
  <c r="I248" i="17"/>
  <c r="J247" i="17"/>
  <c r="N243" i="16"/>
  <c r="T243" i="16" s="1"/>
  <c r="K246" i="17"/>
  <c r="L246" i="17" s="1"/>
  <c r="M246" i="17" s="1"/>
  <c r="N246" i="17" s="1"/>
  <c r="A246" i="17"/>
  <c r="W243" i="17"/>
  <c r="V243" i="17"/>
  <c r="U243" i="16"/>
  <c r="X243" i="16" s="1"/>
  <c r="P246" i="16"/>
  <c r="G247" i="16"/>
  <c r="G247" i="17"/>
  <c r="P246" i="17"/>
  <c r="T245" i="17"/>
  <c r="O245" i="17"/>
  <c r="K245" i="16"/>
  <c r="A245" i="16"/>
  <c r="F247" i="17"/>
  <c r="Y244" i="17"/>
  <c r="H249" i="16"/>
  <c r="Q249" i="16" s="1"/>
  <c r="AB249" i="16" s="1"/>
  <c r="Q248" i="16"/>
  <c r="AB248" i="16" s="1"/>
  <c r="F209" i="2"/>
  <c r="G208" i="2"/>
  <c r="B214" i="2"/>
  <c r="Z213" i="2"/>
  <c r="Y243" i="19" l="1"/>
  <c r="S244" i="19"/>
  <c r="O245" i="19"/>
  <c r="U245" i="19" s="1"/>
  <c r="X245" i="19" s="1"/>
  <c r="W244" i="19"/>
  <c r="AA244" i="19" s="1"/>
  <c r="AC244" i="19" s="1"/>
  <c r="W245" i="19"/>
  <c r="AA245" i="19" s="1"/>
  <c r="AC245" i="19" s="1"/>
  <c r="V245" i="19"/>
  <c r="L246" i="19"/>
  <c r="M246" i="19" s="1"/>
  <c r="N246" i="19" s="1"/>
  <c r="T246" i="19" s="1"/>
  <c r="K247" i="19"/>
  <c r="A247" i="19"/>
  <c r="P249" i="19"/>
  <c r="Q249" i="19"/>
  <c r="AB249" i="19" s="1"/>
  <c r="I249" i="19"/>
  <c r="J249" i="19" s="1"/>
  <c r="J248" i="19"/>
  <c r="R247" i="18"/>
  <c r="U246" i="18"/>
  <c r="X246" i="18" s="1"/>
  <c r="Y246" i="18" s="1"/>
  <c r="S246" i="18"/>
  <c r="T246" i="17"/>
  <c r="W246" i="17" s="1"/>
  <c r="AA246" i="17" s="1"/>
  <c r="AC246" i="17" s="1"/>
  <c r="F248" i="17"/>
  <c r="V245" i="17"/>
  <c r="W245" i="17"/>
  <c r="AA245" i="17" s="1"/>
  <c r="AC245" i="17" s="1"/>
  <c r="AA243" i="17"/>
  <c r="AC243" i="17" s="1"/>
  <c r="Y243" i="17"/>
  <c r="A247" i="17"/>
  <c r="K247" i="17"/>
  <c r="L247" i="17" s="1"/>
  <c r="M247" i="17" s="1"/>
  <c r="S243" i="16"/>
  <c r="I249" i="17"/>
  <c r="J249" i="17" s="1"/>
  <c r="J248" i="17"/>
  <c r="F248" i="16"/>
  <c r="L245" i="16"/>
  <c r="M245" i="16" s="1"/>
  <c r="O245" i="16" s="1"/>
  <c r="G248" i="17"/>
  <c r="P247" i="17"/>
  <c r="O246" i="17"/>
  <c r="N244" i="16"/>
  <c r="T244" i="16" s="1"/>
  <c r="K246" i="16"/>
  <c r="A246" i="16"/>
  <c r="U245" i="17"/>
  <c r="X245" i="17" s="1"/>
  <c r="S245" i="17"/>
  <c r="G248" i="16"/>
  <c r="P247" i="16"/>
  <c r="V243" i="16"/>
  <c r="W243" i="16"/>
  <c r="AA243" i="16" s="1"/>
  <c r="AC243" i="16" s="1"/>
  <c r="U244" i="16"/>
  <c r="X244" i="16" s="1"/>
  <c r="J247" i="16"/>
  <c r="I248" i="16"/>
  <c r="G209" i="2"/>
  <c r="F210" i="2"/>
  <c r="Z214" i="2"/>
  <c r="B215" i="2"/>
  <c r="Y244" i="19" l="1"/>
  <c r="Y245" i="19"/>
  <c r="S245" i="19"/>
  <c r="K248" i="19"/>
  <c r="A248" i="19"/>
  <c r="O246" i="19"/>
  <c r="K249" i="19"/>
  <c r="A249" i="19"/>
  <c r="L247" i="19"/>
  <c r="M247" i="19" s="1"/>
  <c r="O247" i="19" s="1"/>
  <c r="W246" i="19"/>
  <c r="AA246" i="19" s="1"/>
  <c r="AC246" i="19" s="1"/>
  <c r="V246" i="19"/>
  <c r="R248" i="18"/>
  <c r="S247" i="18"/>
  <c r="U247" i="18"/>
  <c r="X247" i="18" s="1"/>
  <c r="Y247" i="18" s="1"/>
  <c r="V246" i="17"/>
  <c r="S244" i="16"/>
  <c r="Y245" i="17"/>
  <c r="N247" i="17"/>
  <c r="T247" i="17" s="1"/>
  <c r="O247" i="17"/>
  <c r="I249" i="16"/>
  <c r="J249" i="16" s="1"/>
  <c r="J248" i="16"/>
  <c r="Y243" i="16"/>
  <c r="U245" i="16"/>
  <c r="X245" i="16" s="1"/>
  <c r="F249" i="16"/>
  <c r="A247" i="16"/>
  <c r="K247" i="16"/>
  <c r="L246" i="16"/>
  <c r="M246" i="16" s="1"/>
  <c r="N246" i="16" s="1"/>
  <c r="T246" i="16" s="1"/>
  <c r="K248" i="17"/>
  <c r="L248" i="17" s="1"/>
  <c r="M248" i="17" s="1"/>
  <c r="O248" i="17" s="1"/>
  <c r="A248" i="17"/>
  <c r="W244" i="16"/>
  <c r="AA244" i="16" s="1"/>
  <c r="AC244" i="16" s="1"/>
  <c r="V244" i="16"/>
  <c r="P248" i="17"/>
  <c r="G249" i="17"/>
  <c r="P249" i="17" s="1"/>
  <c r="A249" i="17"/>
  <c r="K249" i="17"/>
  <c r="G249" i="16"/>
  <c r="P249" i="16" s="1"/>
  <c r="P248" i="16"/>
  <c r="U246" i="17"/>
  <c r="X246" i="17" s="1"/>
  <c r="Y246" i="17" s="1"/>
  <c r="S246" i="17"/>
  <c r="N245" i="16"/>
  <c r="T245" i="16" s="1"/>
  <c r="F249" i="17"/>
  <c r="F211" i="2"/>
  <c r="G210" i="2"/>
  <c r="B216" i="2"/>
  <c r="Z215" i="2"/>
  <c r="N247" i="19" l="1"/>
  <c r="T247" i="19" s="1"/>
  <c r="V247" i="19" s="1"/>
  <c r="L249" i="19"/>
  <c r="M249" i="19" s="1"/>
  <c r="N249" i="19" s="1"/>
  <c r="T249" i="19" s="1"/>
  <c r="U246" i="19"/>
  <c r="X246" i="19" s="1"/>
  <c r="Y246" i="19" s="1"/>
  <c r="S246" i="19"/>
  <c r="U247" i="19"/>
  <c r="X247" i="19" s="1"/>
  <c r="L248" i="19"/>
  <c r="M248" i="19" s="1"/>
  <c r="O248" i="19" s="1"/>
  <c r="R249" i="18"/>
  <c r="U248" i="18"/>
  <c r="X248" i="18" s="1"/>
  <c r="Y248" i="18" s="1"/>
  <c r="S248" i="18"/>
  <c r="N248" i="17"/>
  <c r="T248" i="17" s="1"/>
  <c r="W248" i="17" s="1"/>
  <c r="AA248" i="17" s="1"/>
  <c r="AC248" i="17" s="1"/>
  <c r="L249" i="17"/>
  <c r="M249" i="17" s="1"/>
  <c r="O249" i="17" s="1"/>
  <c r="U249" i="17" s="1"/>
  <c r="X249" i="17" s="1"/>
  <c r="Y244" i="16"/>
  <c r="V246" i="16"/>
  <c r="W246" i="16"/>
  <c r="AA246" i="16" s="1"/>
  <c r="AC246" i="16" s="1"/>
  <c r="K248" i="16"/>
  <c r="A248" i="16"/>
  <c r="W245" i="16"/>
  <c r="AA245" i="16" s="1"/>
  <c r="AC245" i="16" s="1"/>
  <c r="V245" i="16"/>
  <c r="L247" i="16"/>
  <c r="M247" i="16" s="1"/>
  <c r="N247" i="16" s="1"/>
  <c r="T247" i="16" s="1"/>
  <c r="A249" i="16"/>
  <c r="K249" i="16"/>
  <c r="V248" i="17"/>
  <c r="S245" i="16"/>
  <c r="S247" i="17"/>
  <c r="U247" i="17"/>
  <c r="X247" i="17" s="1"/>
  <c r="U248" i="17"/>
  <c r="X248" i="17" s="1"/>
  <c r="O246" i="16"/>
  <c r="V247" i="17"/>
  <c r="W247" i="17"/>
  <c r="AA247" i="17" s="1"/>
  <c r="AC247" i="17" s="1"/>
  <c r="F212" i="2"/>
  <c r="G211" i="2"/>
  <c r="Z216" i="2"/>
  <c r="B217" i="2"/>
  <c r="W247" i="19" l="1"/>
  <c r="AA247" i="19" s="1"/>
  <c r="AC247" i="19" s="1"/>
  <c r="S247" i="19"/>
  <c r="N248" i="19"/>
  <c r="T248" i="19" s="1"/>
  <c r="W248" i="19" s="1"/>
  <c r="AA248" i="19" s="1"/>
  <c r="AC248" i="19" s="1"/>
  <c r="O249" i="19"/>
  <c r="U249" i="19" s="1"/>
  <c r="X249" i="19" s="1"/>
  <c r="U248" i="19"/>
  <c r="X248" i="19" s="1"/>
  <c r="W249" i="19"/>
  <c r="AA249" i="19" s="1"/>
  <c r="AC249" i="19" s="1"/>
  <c r="V249" i="19"/>
  <c r="U249" i="18"/>
  <c r="X249" i="18" s="1"/>
  <c r="Y249" i="18" s="1"/>
  <c r="S249" i="18"/>
  <c r="N249" i="17"/>
  <c r="T249" i="17" s="1"/>
  <c r="V249" i="17" s="1"/>
  <c r="S248" i="17"/>
  <c r="Y248" i="17"/>
  <c r="W247" i="16"/>
  <c r="AA247" i="16" s="1"/>
  <c r="AC247" i="16" s="1"/>
  <c r="V247" i="16"/>
  <c r="U246" i="16"/>
  <c r="X246" i="16" s="1"/>
  <c r="Y246" i="16" s="1"/>
  <c r="S246" i="16"/>
  <c r="Y247" i="17"/>
  <c r="O247" i="16"/>
  <c r="L249" i="16"/>
  <c r="M249" i="16" s="1"/>
  <c r="N249" i="16" s="1"/>
  <c r="T249" i="16" s="1"/>
  <c r="L248" i="16"/>
  <c r="M248" i="16" s="1"/>
  <c r="N248" i="16" s="1"/>
  <c r="T248" i="16" s="1"/>
  <c r="Y245" i="16"/>
  <c r="F213" i="2"/>
  <c r="G212" i="2"/>
  <c r="B218" i="2"/>
  <c r="Z217" i="2"/>
  <c r="S248" i="19" l="1"/>
  <c r="V248" i="19"/>
  <c r="Y249" i="19"/>
  <c r="S249" i="19"/>
  <c r="Y247" i="19"/>
  <c r="Y248" i="19"/>
  <c r="W249" i="17"/>
  <c r="AA249" i="17" s="1"/>
  <c r="AC249" i="17" s="1"/>
  <c r="S249" i="17"/>
  <c r="V249" i="16"/>
  <c r="W249" i="16"/>
  <c r="AA249" i="16" s="1"/>
  <c r="AC249" i="16" s="1"/>
  <c r="U247" i="16"/>
  <c r="X247" i="16" s="1"/>
  <c r="Y247" i="16" s="1"/>
  <c r="S247" i="16"/>
  <c r="O249" i="16"/>
  <c r="V248" i="16"/>
  <c r="W248" i="16"/>
  <c r="AA248" i="16" s="1"/>
  <c r="AC248" i="16" s="1"/>
  <c r="O248" i="16"/>
  <c r="F214" i="2"/>
  <c r="G213" i="2"/>
  <c r="Z218" i="2"/>
  <c r="B219" i="2"/>
  <c r="Y249" i="17" l="1"/>
  <c r="S248" i="16"/>
  <c r="U248" i="16"/>
  <c r="X248" i="16" s="1"/>
  <c r="Y248" i="16" s="1"/>
  <c r="S249" i="16"/>
  <c r="U249" i="16"/>
  <c r="X249" i="16" s="1"/>
  <c r="Y249" i="16" s="1"/>
  <c r="G214" i="2"/>
  <c r="F215" i="2"/>
  <c r="B220" i="2"/>
  <c r="Z219" i="2"/>
  <c r="G215" i="2" l="1"/>
  <c r="F216" i="2"/>
  <c r="B221" i="2"/>
  <c r="Z220" i="2"/>
  <c r="G216" i="2" l="1"/>
  <c r="F217" i="2"/>
  <c r="B222" i="2"/>
  <c r="Z221" i="2"/>
  <c r="G217" i="2" l="1"/>
  <c r="F218" i="2"/>
  <c r="Z222" i="2"/>
  <c r="B223" i="2"/>
  <c r="G218" i="2" l="1"/>
  <c r="F219" i="2"/>
  <c r="Z223" i="2"/>
  <c r="B224" i="2"/>
  <c r="G219" i="2" l="1"/>
  <c r="F220" i="2"/>
  <c r="Z224" i="2"/>
  <c r="B225" i="2"/>
  <c r="G220" i="2" l="1"/>
  <c r="F221" i="2"/>
  <c r="B226" i="2"/>
  <c r="Z225" i="2"/>
  <c r="F222" i="2" l="1"/>
  <c r="G221" i="2"/>
  <c r="B227" i="2"/>
  <c r="Z226" i="2"/>
  <c r="G222" i="2" l="1"/>
  <c r="F223" i="2"/>
  <c r="B228" i="2"/>
  <c r="Z227" i="2"/>
  <c r="F224" i="2" l="1"/>
  <c r="G223" i="2"/>
  <c r="Z228" i="2"/>
  <c r="B229" i="2"/>
  <c r="B230" i="2" l="1"/>
  <c r="F225" i="2"/>
  <c r="G224" i="2"/>
  <c r="Z229" i="2"/>
  <c r="Z230" i="2" l="1"/>
  <c r="B231" i="2"/>
  <c r="G225" i="2"/>
  <c r="F226" i="2"/>
  <c r="Z231" i="2" l="1"/>
  <c r="B232" i="2"/>
  <c r="G226" i="2"/>
  <c r="F227" i="2"/>
  <c r="Z232" i="2" l="1"/>
  <c r="B233" i="2"/>
  <c r="G227" i="2"/>
  <c r="F228" i="2"/>
  <c r="B234" i="2" l="1"/>
  <c r="Z233" i="2"/>
  <c r="G228" i="2"/>
  <c r="F229" i="2"/>
  <c r="F230" i="2" l="1"/>
  <c r="F231" i="2" s="1"/>
  <c r="B235" i="2"/>
  <c r="Z234" i="2"/>
  <c r="G229" i="2"/>
  <c r="Z235" i="2" l="1"/>
  <c r="B236" i="2"/>
  <c r="G230" i="2"/>
  <c r="F232" i="2"/>
  <c r="G231" i="2" l="1"/>
  <c r="B237" i="2"/>
  <c r="Z236" i="2"/>
  <c r="F233" i="2"/>
  <c r="G232" i="2" l="1"/>
  <c r="B238" i="2"/>
  <c r="Z237" i="2"/>
  <c r="F234" i="2"/>
  <c r="F235" i="2" l="1"/>
  <c r="G233" i="2"/>
  <c r="B239" i="2"/>
  <c r="Z238" i="2"/>
  <c r="B240" i="2" l="1"/>
  <c r="Z239" i="2"/>
  <c r="G234" i="2"/>
  <c r="F236" i="2"/>
  <c r="B241" i="2" l="1"/>
  <c r="Z240" i="2"/>
  <c r="F237" i="2"/>
  <c r="G235" i="2"/>
  <c r="B242" i="2" l="1"/>
  <c r="Z241" i="2"/>
  <c r="F238" i="2"/>
  <c r="G236" i="2"/>
  <c r="G237" i="2" l="1"/>
  <c r="F239" i="2"/>
  <c r="B243" i="2"/>
  <c r="Z242" i="2"/>
  <c r="Z243" i="2" l="1"/>
  <c r="B244" i="2"/>
  <c r="F240" i="2"/>
  <c r="G238" i="2"/>
  <c r="G239" i="2" l="1"/>
  <c r="Z244" i="2"/>
  <c r="B245" i="2"/>
  <c r="F241" i="2"/>
  <c r="G240" i="2" l="1"/>
  <c r="F242" i="2"/>
  <c r="Z245" i="2"/>
  <c r="B246" i="2"/>
  <c r="Z246" i="2" l="1"/>
  <c r="B247" i="2"/>
  <c r="F243" i="2"/>
  <c r="G241" i="2"/>
  <c r="F244" i="2" l="1"/>
  <c r="Z247" i="2"/>
  <c r="B248" i="2"/>
  <c r="G242" i="2"/>
  <c r="Z248" i="2" l="1"/>
  <c r="B249" i="2"/>
  <c r="G243" i="2"/>
  <c r="F245" i="2"/>
  <c r="G244" i="2" l="1"/>
  <c r="Z249" i="2"/>
  <c r="F246" i="2"/>
  <c r="G245" i="2" l="1"/>
  <c r="F247" i="2"/>
  <c r="G246" i="2" l="1"/>
  <c r="F248" i="2"/>
  <c r="F249" i="2" l="1"/>
  <c r="G247" i="2"/>
  <c r="G248" i="2" l="1"/>
  <c r="G249" i="2" l="1"/>
  <c r="D11" i="2" l="1"/>
  <c r="D12" i="2" s="1"/>
  <c r="D13" i="2" l="1"/>
  <c r="D14" i="2" l="1"/>
  <c r="D15" i="2" l="1"/>
  <c r="D16" i="2" l="1"/>
  <c r="D17" i="2" l="1"/>
  <c r="D18" i="2" l="1"/>
  <c r="D19" i="2" l="1"/>
  <c r="D20" i="2" l="1"/>
  <c r="D21" i="2" l="1"/>
  <c r="D22" i="2" l="1"/>
  <c r="D23" i="2" l="1"/>
  <c r="D24" i="2" l="1"/>
  <c r="D25" i="2" l="1"/>
  <c r="D26" i="2" l="1"/>
  <c r="D27" i="2" l="1"/>
  <c r="D28" i="2" l="1"/>
  <c r="D29" i="2" l="1"/>
  <c r="D30" i="2" l="1"/>
  <c r="D31" i="2" l="1"/>
  <c r="D32" i="2" l="1"/>
  <c r="D33" i="2" l="1"/>
  <c r="D34" i="2" l="1"/>
  <c r="D35" i="2" l="1"/>
  <c r="D36" i="2" l="1"/>
  <c r="D37" i="2" l="1"/>
  <c r="D38" i="2" l="1"/>
  <c r="D39" i="2" l="1"/>
  <c r="D40" i="2" l="1"/>
  <c r="D41" i="2" l="1"/>
  <c r="D42" i="2" l="1"/>
  <c r="D43" i="2" l="1"/>
  <c r="D44" i="2" l="1"/>
  <c r="D45" i="2" l="1"/>
  <c r="D46" i="2" l="1"/>
  <c r="D47" i="2" l="1"/>
  <c r="D48" i="2" l="1"/>
  <c r="D49" i="2" l="1"/>
  <c r="D50" i="2" l="1"/>
  <c r="D51" i="2" l="1"/>
  <c r="D52" i="2" l="1"/>
  <c r="D53" i="2" l="1"/>
  <c r="D54" i="2" l="1"/>
  <c r="D55" i="2" l="1"/>
  <c r="D56" i="2" l="1"/>
  <c r="D57" i="2" l="1"/>
  <c r="D58" i="2" l="1"/>
  <c r="D59" i="2" l="1"/>
  <c r="D60" i="2" l="1"/>
  <c r="D61" i="2" l="1"/>
  <c r="D62" i="2" l="1"/>
  <c r="D63" i="2" l="1"/>
  <c r="D64" i="2" l="1"/>
  <c r="D65" i="2" l="1"/>
  <c r="D66" i="2" l="1"/>
  <c r="D67" i="2" l="1"/>
  <c r="D68" i="2" l="1"/>
  <c r="D69" i="2" l="1"/>
  <c r="D70" i="2" l="1"/>
  <c r="D71" i="2" l="1"/>
  <c r="D72" i="2" l="1"/>
  <c r="D73" i="2" l="1"/>
  <c r="D74" i="2" l="1"/>
  <c r="D75" i="2" l="1"/>
  <c r="D76" i="2" l="1"/>
  <c r="D77" i="2" l="1"/>
  <c r="D78" i="2" l="1"/>
  <c r="D79" i="2" l="1"/>
  <c r="D80" i="2" l="1"/>
  <c r="D81" i="2" l="1"/>
  <c r="D82" i="2" l="1"/>
  <c r="D83" i="2" l="1"/>
  <c r="D84" i="2" l="1"/>
  <c r="D85" i="2" l="1"/>
  <c r="D86" i="2" l="1"/>
  <c r="D87" i="2" l="1"/>
  <c r="D88" i="2" l="1"/>
  <c r="D89" i="2" l="1"/>
  <c r="D90" i="2" l="1"/>
  <c r="D91" i="2" l="1"/>
  <c r="D92" i="2" l="1"/>
  <c r="D93" i="2" l="1"/>
  <c r="D94" i="2" l="1"/>
  <c r="D95" i="2" l="1"/>
  <c r="D96" i="2" l="1"/>
  <c r="D97" i="2" l="1"/>
  <c r="D98" i="2" l="1"/>
  <c r="D99" i="2" l="1"/>
  <c r="D100" i="2" l="1"/>
  <c r="D101" i="2" l="1"/>
  <c r="D102" i="2" l="1"/>
  <c r="D103" i="2" l="1"/>
  <c r="D104" i="2" l="1"/>
  <c r="D105" i="2" l="1"/>
  <c r="D106" i="2" l="1"/>
  <c r="D107" i="2" l="1"/>
  <c r="D108" i="2" l="1"/>
  <c r="D109" i="2" l="1"/>
  <c r="D110" i="2" l="1"/>
  <c r="D111" i="2" l="1"/>
  <c r="D112" i="2" l="1"/>
  <c r="D113" i="2" l="1"/>
  <c r="D114" i="2" l="1"/>
  <c r="D115" i="2" l="1"/>
  <c r="D116" i="2" l="1"/>
  <c r="D117" i="2" l="1"/>
  <c r="D118" i="2" l="1"/>
  <c r="D119" i="2" l="1"/>
  <c r="D120" i="2" l="1"/>
  <c r="D121" i="2" l="1"/>
  <c r="D122" i="2" l="1"/>
  <c r="D123" i="2" l="1"/>
  <c r="D124" i="2" l="1"/>
  <c r="D125" i="2" l="1"/>
  <c r="D126" i="2" l="1"/>
  <c r="D127" i="2" l="1"/>
  <c r="D128" i="2" l="1"/>
  <c r="D129" i="2" l="1"/>
  <c r="D130" i="2" l="1"/>
  <c r="D131" i="2" l="1"/>
  <c r="D132" i="2" l="1"/>
  <c r="D133" i="2" l="1"/>
  <c r="D134" i="2" l="1"/>
  <c r="D135" i="2" l="1"/>
  <c r="D136" i="2" l="1"/>
  <c r="D137" i="2" l="1"/>
  <c r="D138" i="2" l="1"/>
  <c r="D139" i="2" l="1"/>
  <c r="D140" i="2" l="1"/>
  <c r="D141" i="2" l="1"/>
  <c r="D142" i="2" l="1"/>
  <c r="D143" i="2" l="1"/>
  <c r="D144" i="2" l="1"/>
  <c r="D145" i="2" l="1"/>
  <c r="D146" i="2" l="1"/>
  <c r="D147" i="2" l="1"/>
  <c r="D148" i="2" l="1"/>
  <c r="D149" i="2" l="1"/>
  <c r="D150" i="2" l="1"/>
  <c r="D151" i="2" l="1"/>
  <c r="D152" i="2" l="1"/>
  <c r="D153" i="2" l="1"/>
  <c r="D154" i="2" l="1"/>
  <c r="D155" i="2" l="1"/>
  <c r="D156" i="2" l="1"/>
  <c r="D157" i="2" l="1"/>
  <c r="D158" i="2" l="1"/>
  <c r="D159" i="2" l="1"/>
  <c r="D160" i="2" l="1"/>
  <c r="D161" i="2" l="1"/>
  <c r="D162" i="2" l="1"/>
  <c r="D163" i="2" l="1"/>
  <c r="D164" i="2" l="1"/>
  <c r="D165" i="2" l="1"/>
  <c r="D166" i="2" l="1"/>
  <c r="D167" i="2" l="1"/>
  <c r="D168" i="2" l="1"/>
  <c r="D169" i="2" l="1"/>
  <c r="D170" i="2" l="1"/>
  <c r="D171" i="2" l="1"/>
  <c r="D172" i="2" l="1"/>
  <c r="D173" i="2" l="1"/>
  <c r="D174" i="2" l="1"/>
  <c r="D175" i="2" l="1"/>
  <c r="D176" i="2" l="1"/>
  <c r="D177" i="2" l="1"/>
  <c r="D178" i="2" l="1"/>
  <c r="D179" i="2" l="1"/>
  <c r="D180" i="2" l="1"/>
  <c r="D181" i="2" l="1"/>
  <c r="D182" i="2" l="1"/>
  <c r="D183" i="2" l="1"/>
  <c r="D184" i="2" l="1"/>
  <c r="D185" i="2" l="1"/>
  <c r="D186" i="2" l="1"/>
  <c r="D187" i="2" l="1"/>
  <c r="D188" i="2" l="1"/>
  <c r="D189" i="2" l="1"/>
  <c r="D190" i="2" l="1"/>
  <c r="D191" i="2" l="1"/>
  <c r="D192" i="2" l="1"/>
  <c r="D193" i="2" l="1"/>
  <c r="D194" i="2" l="1"/>
  <c r="D195" i="2" l="1"/>
  <c r="D196" i="2" l="1"/>
  <c r="D197" i="2" l="1"/>
  <c r="D198" i="2" l="1"/>
  <c r="D199" i="2" l="1"/>
  <c r="D200" i="2" l="1"/>
  <c r="D201" i="2" l="1"/>
  <c r="D202" i="2" l="1"/>
  <c r="D203" i="2" l="1"/>
  <c r="D204" i="2" l="1"/>
  <c r="D205" i="2" l="1"/>
  <c r="D206" i="2" l="1"/>
  <c r="D207" i="2" l="1"/>
  <c r="D208" i="2" l="1"/>
  <c r="D209" i="2" l="1"/>
  <c r="D210" i="2" l="1"/>
  <c r="D211" i="2" l="1"/>
  <c r="D212" i="2" l="1"/>
  <c r="D213" i="2" l="1"/>
  <c r="D214" i="2" l="1"/>
  <c r="D215" i="2" l="1"/>
  <c r="D216" i="2" l="1"/>
  <c r="D217" i="2" l="1"/>
  <c r="D218" i="2" l="1"/>
  <c r="D219" i="2" l="1"/>
  <c r="D220" i="2" l="1"/>
  <c r="D221" i="2" l="1"/>
  <c r="D222" i="2" l="1"/>
  <c r="D223" i="2" l="1"/>
  <c r="D224" i="2" l="1"/>
  <c r="D225" i="2" l="1"/>
  <c r="D226" i="2" l="1"/>
  <c r="D227" i="2" l="1"/>
  <c r="D228" i="2" l="1"/>
  <c r="D229" i="2" l="1"/>
  <c r="D230" i="2" l="1"/>
  <c r="D231" i="2" l="1"/>
  <c r="D232" i="2" l="1"/>
  <c r="D233" i="2" l="1"/>
  <c r="D234" i="2" l="1"/>
  <c r="D235" i="2" l="1"/>
  <c r="D236" i="2" l="1"/>
  <c r="D237" i="2" l="1"/>
  <c r="D238" i="2" l="1"/>
  <c r="D239" i="2" l="1"/>
  <c r="D240" i="2" l="1"/>
  <c r="D241" i="2" l="1"/>
  <c r="D242" i="2" l="1"/>
  <c r="D243" i="2" l="1"/>
  <c r="D244" i="2" l="1"/>
  <c r="D245" i="2" l="1"/>
  <c r="D246" i="2" l="1"/>
  <c r="D247" i="2" l="1"/>
  <c r="D248" i="2" l="1"/>
  <c r="D249" i="2" l="1"/>
  <c r="AL36" i="11"/>
  <c r="AD36" i="11"/>
  <c r="C10" i="2"/>
  <c r="Q10" i="2" l="1"/>
  <c r="AB10" i="2" s="1"/>
  <c r="P10" i="2"/>
  <c r="C11" i="2"/>
  <c r="I10" i="2"/>
  <c r="J10" i="2" l="1"/>
  <c r="I11" i="2"/>
  <c r="P11" i="2"/>
  <c r="Q11" i="2"/>
  <c r="AB11" i="2" s="1"/>
  <c r="C12" i="2"/>
  <c r="J11" i="2" l="1"/>
  <c r="I12" i="2"/>
  <c r="P12" i="2"/>
  <c r="Q12" i="2"/>
  <c r="AB12" i="2" s="1"/>
  <c r="C13" i="2"/>
  <c r="A10" i="2"/>
  <c r="K10" i="2"/>
  <c r="L10" i="2" l="1"/>
  <c r="M10" i="2" s="1"/>
  <c r="O10" i="2" s="1"/>
  <c r="J12" i="2"/>
  <c r="I13" i="2"/>
  <c r="Q13" i="2"/>
  <c r="AB13" i="2" s="1"/>
  <c r="P13" i="2"/>
  <c r="C14" i="2"/>
  <c r="A11" i="2"/>
  <c r="K11" i="2"/>
  <c r="U10" i="2" l="1"/>
  <c r="X10" i="2" s="1"/>
  <c r="P14" i="2"/>
  <c r="Q14" i="2"/>
  <c r="AB14" i="2" s="1"/>
  <c r="C15" i="2"/>
  <c r="A12" i="2"/>
  <c r="K12" i="2"/>
  <c r="L11" i="2"/>
  <c r="M11" i="2" s="1"/>
  <c r="N11" i="2" s="1"/>
  <c r="T11" i="2" s="1"/>
  <c r="N10" i="2"/>
  <c r="T10" i="2" s="1"/>
  <c r="J13" i="2"/>
  <c r="I14" i="2"/>
  <c r="W11" i="2" l="1"/>
  <c r="AA11" i="2" s="1"/>
  <c r="AC11" i="2" s="1"/>
  <c r="V11" i="2"/>
  <c r="L12" i="2"/>
  <c r="M12" i="2" s="1"/>
  <c r="N12" i="2" s="1"/>
  <c r="T12" i="2" s="1"/>
  <c r="V10" i="2"/>
  <c r="W10" i="2"/>
  <c r="AA10" i="2" s="1"/>
  <c r="AC10" i="2" s="1"/>
  <c r="J14" i="2"/>
  <c r="I15" i="2"/>
  <c r="O11" i="2"/>
  <c r="A13" i="2"/>
  <c r="K13" i="2"/>
  <c r="Q15" i="2"/>
  <c r="AB15" i="2" s="1"/>
  <c r="P15" i="2"/>
  <c r="C16" i="2"/>
  <c r="S10" i="2"/>
  <c r="W12" i="2" l="1"/>
  <c r="AA12" i="2" s="1"/>
  <c r="AC12" i="2" s="1"/>
  <c r="V12" i="2"/>
  <c r="U11" i="2"/>
  <c r="X11" i="2" s="1"/>
  <c r="Y11" i="2" s="1"/>
  <c r="S11" i="2"/>
  <c r="O12" i="2"/>
  <c r="I16" i="2"/>
  <c r="J15" i="2"/>
  <c r="L13" i="2"/>
  <c r="M13" i="2" s="1"/>
  <c r="N13" i="2" s="1"/>
  <c r="T13" i="2" s="1"/>
  <c r="A14" i="2"/>
  <c r="K14" i="2"/>
  <c r="Y10" i="2"/>
  <c r="Q16" i="2"/>
  <c r="AB16" i="2" s="1"/>
  <c r="P16" i="2"/>
  <c r="C17" i="2"/>
  <c r="W13" i="2" l="1"/>
  <c r="AA13" i="2" s="1"/>
  <c r="AC13" i="2" s="1"/>
  <c r="V13" i="2"/>
  <c r="S12" i="2"/>
  <c r="U12" i="2"/>
  <c r="X12" i="2" s="1"/>
  <c r="Y12" i="2" s="1"/>
  <c r="A15" i="2"/>
  <c r="K15" i="2"/>
  <c r="P17" i="2"/>
  <c r="Q17" i="2"/>
  <c r="AB17" i="2" s="1"/>
  <c r="C18" i="2"/>
  <c r="L14" i="2"/>
  <c r="M14" i="2" s="1"/>
  <c r="O14" i="2" s="1"/>
  <c r="O13" i="2"/>
  <c r="J16" i="2"/>
  <c r="I17" i="2"/>
  <c r="N14" i="2" l="1"/>
  <c r="T14" i="2" s="1"/>
  <c r="V14" i="2" s="1"/>
  <c r="S13" i="2"/>
  <c r="U13" i="2"/>
  <c r="X13" i="2" s="1"/>
  <c r="Y13" i="2" s="1"/>
  <c r="P18" i="2"/>
  <c r="Q18" i="2"/>
  <c r="AB18" i="2" s="1"/>
  <c r="C19" i="2"/>
  <c r="J17" i="2"/>
  <c r="I18" i="2"/>
  <c r="A16" i="2"/>
  <c r="K16" i="2"/>
  <c r="U14" i="2"/>
  <c r="X14" i="2" s="1"/>
  <c r="L15" i="2"/>
  <c r="M15" i="2" s="1"/>
  <c r="N15" i="2" s="1"/>
  <c r="T15" i="2" s="1"/>
  <c r="W14" i="2" l="1"/>
  <c r="AA14" i="2" s="1"/>
  <c r="AC14" i="2" s="1"/>
  <c r="S14" i="2"/>
  <c r="V15" i="2"/>
  <c r="W15" i="2"/>
  <c r="AA15" i="2" s="1"/>
  <c r="AC15" i="2" s="1"/>
  <c r="O15" i="2"/>
  <c r="P19" i="2"/>
  <c r="Q19" i="2"/>
  <c r="AB19" i="2" s="1"/>
  <c r="C20" i="2"/>
  <c r="L16" i="2"/>
  <c r="M16" i="2" s="1"/>
  <c r="O16" i="2" s="1"/>
  <c r="J18" i="2"/>
  <c r="I19" i="2"/>
  <c r="A17" i="2"/>
  <c r="K17" i="2"/>
  <c r="Y14" i="2" l="1"/>
  <c r="U16" i="2"/>
  <c r="X16" i="2" s="1"/>
  <c r="N16" i="2"/>
  <c r="T16" i="2" s="1"/>
  <c r="J19" i="2"/>
  <c r="I20" i="2"/>
  <c r="A18" i="2"/>
  <c r="K18" i="2"/>
  <c r="S15" i="2"/>
  <c r="U15" i="2"/>
  <c r="X15" i="2" s="1"/>
  <c r="Y15" i="2" s="1"/>
  <c r="L17" i="2"/>
  <c r="M17" i="2" s="1"/>
  <c r="O17" i="2" s="1"/>
  <c r="P20" i="2"/>
  <c r="Q20" i="2"/>
  <c r="AB20" i="2" s="1"/>
  <c r="C21" i="2"/>
  <c r="U17" i="2" l="1"/>
  <c r="X17" i="2" s="1"/>
  <c r="N17" i="2"/>
  <c r="T17" i="2" s="1"/>
  <c r="A19" i="2"/>
  <c r="K19" i="2"/>
  <c r="S16" i="2"/>
  <c r="P21" i="2"/>
  <c r="Q21" i="2"/>
  <c r="AB21" i="2" s="1"/>
  <c r="C22" i="2"/>
  <c r="L18" i="2"/>
  <c r="M18" i="2" s="1"/>
  <c r="N18" i="2" s="1"/>
  <c r="T18" i="2" s="1"/>
  <c r="V16" i="2"/>
  <c r="W16" i="2"/>
  <c r="AA16" i="2" s="1"/>
  <c r="AC16" i="2" s="1"/>
  <c r="J20" i="2"/>
  <c r="I21" i="2"/>
  <c r="O18" i="2" l="1"/>
  <c r="U18" i="2" s="1"/>
  <c r="X18" i="2" s="1"/>
  <c r="Y16" i="2"/>
  <c r="V18" i="2"/>
  <c r="W18" i="2"/>
  <c r="AA18" i="2" s="1"/>
  <c r="AC18" i="2" s="1"/>
  <c r="V17" i="2"/>
  <c r="W17" i="2"/>
  <c r="AA17" i="2" s="1"/>
  <c r="AC17" i="2" s="1"/>
  <c r="J21" i="2"/>
  <c r="I22" i="2"/>
  <c r="Q22" i="2"/>
  <c r="AB22" i="2" s="1"/>
  <c r="P22" i="2"/>
  <c r="C23" i="2"/>
  <c r="L19" i="2"/>
  <c r="M19" i="2" s="1"/>
  <c r="O19" i="2" s="1"/>
  <c r="S17" i="2"/>
  <c r="A20" i="2"/>
  <c r="K20" i="2"/>
  <c r="S18" i="2" l="1"/>
  <c r="N19" i="2"/>
  <c r="T19" i="2" s="1"/>
  <c r="V19" i="2" s="1"/>
  <c r="Y18" i="2"/>
  <c r="Y17" i="2"/>
  <c r="U19" i="2"/>
  <c r="X19" i="2" s="1"/>
  <c r="J22" i="2"/>
  <c r="I23" i="2"/>
  <c r="Q23" i="2"/>
  <c r="AB23" i="2" s="1"/>
  <c r="P23" i="2"/>
  <c r="C24" i="2"/>
  <c r="A21" i="2"/>
  <c r="K21" i="2"/>
  <c r="L20" i="2"/>
  <c r="M20" i="2" s="1"/>
  <c r="O20" i="2" s="1"/>
  <c r="S19" i="2" l="1"/>
  <c r="W19" i="2"/>
  <c r="AA19" i="2" s="1"/>
  <c r="AC19" i="2" s="1"/>
  <c r="U20" i="2"/>
  <c r="X20" i="2" s="1"/>
  <c r="L21" i="2"/>
  <c r="M21" i="2" s="1"/>
  <c r="O21" i="2" s="1"/>
  <c r="N20" i="2"/>
  <c r="T20" i="2" s="1"/>
  <c r="J23" i="2"/>
  <c r="I24" i="2"/>
  <c r="P24" i="2"/>
  <c r="Q24" i="2"/>
  <c r="AB24" i="2" s="1"/>
  <c r="C25" i="2"/>
  <c r="A22" i="2"/>
  <c r="K22" i="2"/>
  <c r="Y19" i="2" l="1"/>
  <c r="U21" i="2"/>
  <c r="X21" i="2" s="1"/>
  <c r="L22" i="2"/>
  <c r="M22" i="2" s="1"/>
  <c r="O22" i="2" s="1"/>
  <c r="J24" i="2"/>
  <c r="I25" i="2"/>
  <c r="N21" i="2"/>
  <c r="T21" i="2" s="1"/>
  <c r="S20" i="2"/>
  <c r="Q25" i="2"/>
  <c r="AB25" i="2" s="1"/>
  <c r="P25" i="2"/>
  <c r="C26" i="2"/>
  <c r="A23" i="2"/>
  <c r="K23" i="2"/>
  <c r="V20" i="2"/>
  <c r="W20" i="2"/>
  <c r="AA20" i="2" s="1"/>
  <c r="AC20" i="2" s="1"/>
  <c r="U22" i="2" l="1"/>
  <c r="X22" i="2" s="1"/>
  <c r="L23" i="2"/>
  <c r="M23" i="2" s="1"/>
  <c r="O23" i="2" s="1"/>
  <c r="P26" i="2"/>
  <c r="Q26" i="2"/>
  <c r="AB26" i="2" s="1"/>
  <c r="C27" i="2"/>
  <c r="V21" i="2"/>
  <c r="W21" i="2"/>
  <c r="AA21" i="2" s="1"/>
  <c r="AC21" i="2" s="1"/>
  <c r="N22" i="2"/>
  <c r="T22" i="2" s="1"/>
  <c r="S21" i="2"/>
  <c r="J25" i="2"/>
  <c r="I26" i="2"/>
  <c r="A24" i="2"/>
  <c r="K24" i="2"/>
  <c r="Y20" i="2"/>
  <c r="Y21" i="2" l="1"/>
  <c r="U23" i="2"/>
  <c r="X23" i="2" s="1"/>
  <c r="V22" i="2"/>
  <c r="W22" i="2"/>
  <c r="AA22" i="2" s="1"/>
  <c r="AC22" i="2" s="1"/>
  <c r="L24" i="2"/>
  <c r="M24" i="2" s="1"/>
  <c r="O24" i="2" s="1"/>
  <c r="N23" i="2"/>
  <c r="T23" i="2" s="1"/>
  <c r="S22" i="2"/>
  <c r="P27" i="2"/>
  <c r="Q27" i="2"/>
  <c r="AB27" i="2" s="1"/>
  <c r="C28" i="2"/>
  <c r="J26" i="2"/>
  <c r="I27" i="2"/>
  <c r="A25" i="2"/>
  <c r="K25" i="2"/>
  <c r="Y22" i="2" l="1"/>
  <c r="S23" i="2"/>
  <c r="U24" i="2"/>
  <c r="X24" i="2" s="1"/>
  <c r="L25" i="2"/>
  <c r="M25" i="2" s="1"/>
  <c r="O25" i="2" s="1"/>
  <c r="P28" i="2"/>
  <c r="Q28" i="2"/>
  <c r="AB28" i="2" s="1"/>
  <c r="C29" i="2"/>
  <c r="V23" i="2"/>
  <c r="W23" i="2"/>
  <c r="AA23" i="2" s="1"/>
  <c r="AC23" i="2" s="1"/>
  <c r="J27" i="2"/>
  <c r="I28" i="2"/>
  <c r="N24" i="2"/>
  <c r="T24" i="2" s="1"/>
  <c r="A26" i="2"/>
  <c r="K26" i="2"/>
  <c r="Y23" i="2" l="1"/>
  <c r="U25" i="2"/>
  <c r="X25" i="2" s="1"/>
  <c r="J28" i="2"/>
  <c r="I29" i="2"/>
  <c r="N25" i="2"/>
  <c r="T25" i="2" s="1"/>
  <c r="S24" i="2"/>
  <c r="L26" i="2"/>
  <c r="M26" i="2" s="1"/>
  <c r="O26" i="2" s="1"/>
  <c r="A27" i="2"/>
  <c r="K27" i="2"/>
  <c r="P29" i="2"/>
  <c r="Q29" i="2"/>
  <c r="AB29" i="2" s="1"/>
  <c r="C30" i="2"/>
  <c r="V24" i="2"/>
  <c r="W24" i="2"/>
  <c r="AA24" i="2" s="1"/>
  <c r="AC24" i="2" s="1"/>
  <c r="N26" i="2" l="1"/>
  <c r="T26" i="2" s="1"/>
  <c r="W26" i="2" s="1"/>
  <c r="AA26" i="2" s="1"/>
  <c r="AC26" i="2" s="1"/>
  <c r="S25" i="2"/>
  <c r="U26" i="2"/>
  <c r="X26" i="2" s="1"/>
  <c r="J29" i="2"/>
  <c r="I30" i="2"/>
  <c r="L27" i="2"/>
  <c r="M27" i="2" s="1"/>
  <c r="O27" i="2" s="1"/>
  <c r="A28" i="2"/>
  <c r="K28" i="2"/>
  <c r="Q30" i="2"/>
  <c r="AB30" i="2" s="1"/>
  <c r="P30" i="2"/>
  <c r="C31" i="2"/>
  <c r="Y24" i="2"/>
  <c r="V26" i="2"/>
  <c r="V25" i="2"/>
  <c r="W25" i="2"/>
  <c r="AA25" i="2" s="1"/>
  <c r="AC25" i="2" s="1"/>
  <c r="Y25" i="2" l="1"/>
  <c r="S26" i="2"/>
  <c r="N27" i="2"/>
  <c r="T27" i="2" s="1"/>
  <c r="W27" i="2" s="1"/>
  <c r="AA27" i="2" s="1"/>
  <c r="AC27" i="2" s="1"/>
  <c r="U27" i="2"/>
  <c r="X27" i="2" s="1"/>
  <c r="P31" i="2"/>
  <c r="Q31" i="2"/>
  <c r="AB31" i="2" s="1"/>
  <c r="C32" i="2"/>
  <c r="J30" i="2"/>
  <c r="I31" i="2"/>
  <c r="A29" i="2"/>
  <c r="K29" i="2"/>
  <c r="L28" i="2"/>
  <c r="M28" i="2" s="1"/>
  <c r="O28" i="2" s="1"/>
  <c r="Y26" i="2"/>
  <c r="V27" i="2" l="1"/>
  <c r="Y27" i="2"/>
  <c r="S27" i="2"/>
  <c r="U28" i="2"/>
  <c r="X28" i="2" s="1"/>
  <c r="A30" i="2"/>
  <c r="K30" i="2"/>
  <c r="L29" i="2"/>
  <c r="M29" i="2" s="1"/>
  <c r="O29" i="2" s="1"/>
  <c r="N28" i="2"/>
  <c r="T28" i="2" s="1"/>
  <c r="Q32" i="2"/>
  <c r="AB32" i="2" s="1"/>
  <c r="P32" i="2"/>
  <c r="C33" i="2"/>
  <c r="J31" i="2"/>
  <c r="I32" i="2"/>
  <c r="S28" i="2" l="1"/>
  <c r="U29" i="2"/>
  <c r="X29" i="2" s="1"/>
  <c r="V28" i="2"/>
  <c r="W28" i="2"/>
  <c r="AA28" i="2" s="1"/>
  <c r="AC28" i="2" s="1"/>
  <c r="L30" i="2"/>
  <c r="M30" i="2" s="1"/>
  <c r="N30" i="2" s="1"/>
  <c r="T30" i="2" s="1"/>
  <c r="A31" i="2"/>
  <c r="K31" i="2"/>
  <c r="Q33" i="2"/>
  <c r="AB33" i="2" s="1"/>
  <c r="P33" i="2"/>
  <c r="C34" i="2"/>
  <c r="N29" i="2"/>
  <c r="T29" i="2" s="1"/>
  <c r="J32" i="2"/>
  <c r="I33" i="2"/>
  <c r="O30" i="2" l="1"/>
  <c r="S30" i="2" s="1"/>
  <c r="Y28" i="2"/>
  <c r="W30" i="2"/>
  <c r="AA30" i="2" s="1"/>
  <c r="AC30" i="2" s="1"/>
  <c r="V30" i="2"/>
  <c r="A32" i="2"/>
  <c r="K32" i="2"/>
  <c r="V29" i="2"/>
  <c r="W29" i="2"/>
  <c r="AA29" i="2" s="1"/>
  <c r="AC29" i="2" s="1"/>
  <c r="L31" i="2"/>
  <c r="M31" i="2" s="1"/>
  <c r="O31" i="2" s="1"/>
  <c r="S29" i="2"/>
  <c r="J33" i="2"/>
  <c r="I34" i="2"/>
  <c r="Q34" i="2"/>
  <c r="AB34" i="2" s="1"/>
  <c r="P34" i="2"/>
  <c r="C35" i="2"/>
  <c r="U30" i="2" l="1"/>
  <c r="X30" i="2" s="1"/>
  <c r="Y30" i="2" s="1"/>
  <c r="Y29" i="2"/>
  <c r="U31" i="2"/>
  <c r="X31" i="2" s="1"/>
  <c r="N31" i="2"/>
  <c r="T31" i="2" s="1"/>
  <c r="Q35" i="2"/>
  <c r="AB35" i="2" s="1"/>
  <c r="P35" i="2"/>
  <c r="C36" i="2"/>
  <c r="A33" i="2"/>
  <c r="K33" i="2"/>
  <c r="L32" i="2"/>
  <c r="M32" i="2" s="1"/>
  <c r="O32" i="2" s="1"/>
  <c r="J34" i="2"/>
  <c r="I35" i="2"/>
  <c r="U32" i="2" l="1"/>
  <c r="X32" i="2" s="1"/>
  <c r="S31" i="2"/>
  <c r="L33" i="2"/>
  <c r="M33" i="2" s="1"/>
  <c r="N33" i="2" s="1"/>
  <c r="T33" i="2" s="1"/>
  <c r="A34" i="2"/>
  <c r="K34" i="2"/>
  <c r="N32" i="2"/>
  <c r="T32" i="2" s="1"/>
  <c r="V31" i="2"/>
  <c r="W31" i="2"/>
  <c r="AA31" i="2" s="1"/>
  <c r="AC31" i="2" s="1"/>
  <c r="J35" i="2"/>
  <c r="I36" i="2"/>
  <c r="Q36" i="2"/>
  <c r="AB36" i="2" s="1"/>
  <c r="P36" i="2"/>
  <c r="C37" i="2"/>
  <c r="O33" i="2" l="1"/>
  <c r="U33" i="2" s="1"/>
  <c r="X33" i="2" s="1"/>
  <c r="P37" i="2"/>
  <c r="Q37" i="2"/>
  <c r="AB37" i="2" s="1"/>
  <c r="C38" i="2"/>
  <c r="A35" i="2"/>
  <c r="K35" i="2"/>
  <c r="V32" i="2"/>
  <c r="W32" i="2"/>
  <c r="AA32" i="2" s="1"/>
  <c r="AC32" i="2" s="1"/>
  <c r="S33" i="2"/>
  <c r="S32" i="2"/>
  <c r="L34" i="2"/>
  <c r="M34" i="2" s="1"/>
  <c r="N34" i="2" s="1"/>
  <c r="T34" i="2" s="1"/>
  <c r="Y31" i="2"/>
  <c r="J36" i="2"/>
  <c r="I37" i="2"/>
  <c r="V33" i="2"/>
  <c r="W33" i="2"/>
  <c r="AA33" i="2" s="1"/>
  <c r="AC33" i="2" s="1"/>
  <c r="V34" i="2" l="1"/>
  <c r="W34" i="2"/>
  <c r="AA34" i="2" s="1"/>
  <c r="AC34" i="2" s="1"/>
  <c r="J37" i="2"/>
  <c r="I38" i="2"/>
  <c r="O34" i="2"/>
  <c r="Y33" i="2"/>
  <c r="L35" i="2"/>
  <c r="M35" i="2" s="1"/>
  <c r="O35" i="2" s="1"/>
  <c r="Y32" i="2"/>
  <c r="A36" i="2"/>
  <c r="K36" i="2"/>
  <c r="Q38" i="2"/>
  <c r="AB38" i="2" s="1"/>
  <c r="P38" i="2"/>
  <c r="C39" i="2"/>
  <c r="N35" i="2" l="1"/>
  <c r="T35" i="2" s="1"/>
  <c r="V35" i="2" s="1"/>
  <c r="U35" i="2"/>
  <c r="X35" i="2" s="1"/>
  <c r="L36" i="2"/>
  <c r="M36" i="2" s="1"/>
  <c r="O36" i="2" s="1"/>
  <c r="J38" i="2"/>
  <c r="I39" i="2"/>
  <c r="P39" i="2"/>
  <c r="Q39" i="2"/>
  <c r="AB39" i="2" s="1"/>
  <c r="C40" i="2"/>
  <c r="A37" i="2"/>
  <c r="K37" i="2"/>
  <c r="S34" i="2"/>
  <c r="U34" i="2"/>
  <c r="X34" i="2" s="1"/>
  <c r="Y34" i="2" s="1"/>
  <c r="W35" i="2" l="1"/>
  <c r="AA35" i="2" s="1"/>
  <c r="AC35" i="2" s="1"/>
  <c r="S35" i="2"/>
  <c r="U36" i="2"/>
  <c r="X36" i="2" s="1"/>
  <c r="P40" i="2"/>
  <c r="Q40" i="2"/>
  <c r="AB40" i="2" s="1"/>
  <c r="C41" i="2"/>
  <c r="A38" i="2"/>
  <c r="K38" i="2"/>
  <c r="N36" i="2"/>
  <c r="T36" i="2" s="1"/>
  <c r="L37" i="2"/>
  <c r="M37" i="2" s="1"/>
  <c r="N37" i="2" s="1"/>
  <c r="T37" i="2" s="1"/>
  <c r="J39" i="2"/>
  <c r="I40" i="2"/>
  <c r="Y35" i="2"/>
  <c r="S36" i="2" l="1"/>
  <c r="V37" i="2"/>
  <c r="W37" i="2"/>
  <c r="AA37" i="2" s="1"/>
  <c r="AC37" i="2" s="1"/>
  <c r="Q41" i="2"/>
  <c r="AN37" i="11" s="1"/>
  <c r="C34" i="1" s="1"/>
  <c r="C42" i="2"/>
  <c r="P41" i="2"/>
  <c r="AM37" i="11" s="1"/>
  <c r="C25" i="1" s="1"/>
  <c r="V36" i="2"/>
  <c r="W36" i="2"/>
  <c r="AA36" i="2" s="1"/>
  <c r="AC36" i="2" s="1"/>
  <c r="A39" i="2"/>
  <c r="K39" i="2"/>
  <c r="O37" i="2"/>
  <c r="L38" i="2"/>
  <c r="M38" i="2" s="1"/>
  <c r="O38" i="2" s="1"/>
  <c r="J40" i="2"/>
  <c r="I41" i="2"/>
  <c r="Y36" i="2" l="1"/>
  <c r="N38" i="2"/>
  <c r="T38" i="2" s="1"/>
  <c r="W38" i="2" s="1"/>
  <c r="AA38" i="2" s="1"/>
  <c r="AC38" i="2" s="1"/>
  <c r="U38" i="2"/>
  <c r="X38" i="2" s="1"/>
  <c r="J41" i="2"/>
  <c r="I42" i="2"/>
  <c r="P42" i="2"/>
  <c r="Q42" i="2"/>
  <c r="AB42" i="2" s="1"/>
  <c r="C43" i="2"/>
  <c r="L39" i="2"/>
  <c r="M39" i="2" s="1"/>
  <c r="O39" i="2" s="1"/>
  <c r="A40" i="2"/>
  <c r="K40" i="2"/>
  <c r="AB41" i="2"/>
  <c r="S37" i="2"/>
  <c r="U37" i="2"/>
  <c r="X37" i="2" s="1"/>
  <c r="Y37" i="2" s="1"/>
  <c r="V38" i="2" l="1"/>
  <c r="S38" i="2"/>
  <c r="N39" i="2"/>
  <c r="T39" i="2" s="1"/>
  <c r="W39" i="2" s="1"/>
  <c r="AA39" i="2" s="1"/>
  <c r="AC39" i="2" s="1"/>
  <c r="U39" i="2"/>
  <c r="X39" i="2" s="1"/>
  <c r="Q43" i="2"/>
  <c r="AB43" i="2" s="1"/>
  <c r="P43" i="2"/>
  <c r="C44" i="2"/>
  <c r="A41" i="2"/>
  <c r="K41" i="2"/>
  <c r="L40" i="2"/>
  <c r="M40" i="2" s="1"/>
  <c r="N40" i="2" s="1"/>
  <c r="T40" i="2" s="1"/>
  <c r="J42" i="2"/>
  <c r="I43" i="2"/>
  <c r="Y38" i="2"/>
  <c r="V39" i="2" l="1"/>
  <c r="Y39" i="2"/>
  <c r="S39" i="2"/>
  <c r="O40" i="2"/>
  <c r="S40" i="2" s="1"/>
  <c r="V40" i="2"/>
  <c r="W40" i="2"/>
  <c r="AA40" i="2" s="1"/>
  <c r="AC40" i="2" s="1"/>
  <c r="L41" i="2"/>
  <c r="M41" i="2" s="1"/>
  <c r="N41" i="2" s="1"/>
  <c r="A42" i="2"/>
  <c r="K42" i="2"/>
  <c r="P44" i="2"/>
  <c r="Q44" i="2"/>
  <c r="AB44" i="2" s="1"/>
  <c r="C45" i="2"/>
  <c r="J43" i="2"/>
  <c r="I44" i="2"/>
  <c r="AN36" i="11" l="1"/>
  <c r="AM36" i="11"/>
  <c r="C27" i="1" s="1"/>
  <c r="C30" i="1" s="1"/>
  <c r="C31" i="1" s="1"/>
  <c r="U40" i="2"/>
  <c r="X40" i="2" s="1"/>
  <c r="Y40" i="2" s="1"/>
  <c r="O41" i="2"/>
  <c r="S41" i="2" s="1"/>
  <c r="T41" i="2"/>
  <c r="P45" i="2"/>
  <c r="Q45" i="2"/>
  <c r="AB45" i="2" s="1"/>
  <c r="C46" i="2"/>
  <c r="J44" i="2"/>
  <c r="I45" i="2"/>
  <c r="L42" i="2"/>
  <c r="M42" i="2" s="1"/>
  <c r="N42" i="2" s="1"/>
  <c r="T42" i="2" s="1"/>
  <c r="A43" i="2"/>
  <c r="K43" i="2"/>
  <c r="AN9" i="11" l="1"/>
  <c r="C35" i="1"/>
  <c r="U41" i="2"/>
  <c r="X41" i="2" s="1"/>
  <c r="AM9" i="11"/>
  <c r="V42" i="2"/>
  <c r="W42" i="2"/>
  <c r="AA42" i="2" s="1"/>
  <c r="AC42" i="2" s="1"/>
  <c r="J45" i="2"/>
  <c r="I46" i="2"/>
  <c r="O42" i="2"/>
  <c r="A44" i="2"/>
  <c r="K44" i="2"/>
  <c r="P46" i="2"/>
  <c r="Q46" i="2"/>
  <c r="AB46" i="2" s="1"/>
  <c r="C47" i="2"/>
  <c r="V41" i="2"/>
  <c r="W41" i="2"/>
  <c r="AA41" i="2" s="1"/>
  <c r="AC41" i="2" s="1"/>
  <c r="L43" i="2"/>
  <c r="M43" i="2" s="1"/>
  <c r="N43" i="2" s="1"/>
  <c r="T43" i="2" s="1"/>
  <c r="C38" i="1" l="1"/>
  <c r="C41" i="1" s="1"/>
  <c r="C42" i="1" s="1"/>
  <c r="O43" i="2"/>
  <c r="U43" i="2" s="1"/>
  <c r="X43" i="2" s="1"/>
  <c r="Y41" i="2"/>
  <c r="V43" i="2"/>
  <c r="W43" i="2"/>
  <c r="AA43" i="2" s="1"/>
  <c r="AC43" i="2" s="1"/>
  <c r="J46" i="2"/>
  <c r="I47" i="2"/>
  <c r="L44" i="2"/>
  <c r="M44" i="2" s="1"/>
  <c r="O44" i="2" s="1"/>
  <c r="A45" i="2"/>
  <c r="K45" i="2"/>
  <c r="P47" i="2"/>
  <c r="Q47" i="2"/>
  <c r="AB47" i="2" s="1"/>
  <c r="C48" i="2"/>
  <c r="S42" i="2"/>
  <c r="U42" i="2"/>
  <c r="X42" i="2" s="1"/>
  <c r="Y42" i="2" s="1"/>
  <c r="Y43" i="2" l="1"/>
  <c r="S43" i="2"/>
  <c r="N44" i="2"/>
  <c r="T44" i="2" s="1"/>
  <c r="W44" i="2" s="1"/>
  <c r="AA44" i="2" s="1"/>
  <c r="AC44" i="2" s="1"/>
  <c r="Q48" i="2"/>
  <c r="AB48" i="2" s="1"/>
  <c r="P48" i="2"/>
  <c r="C49" i="2"/>
  <c r="J47" i="2"/>
  <c r="I48" i="2"/>
  <c r="C44" i="1"/>
  <c r="C48" i="1" s="1"/>
  <c r="U44" i="2"/>
  <c r="X44" i="2" s="1"/>
  <c r="A46" i="2"/>
  <c r="K46" i="2"/>
  <c r="L45" i="2"/>
  <c r="M45" i="2" s="1"/>
  <c r="N45" i="2" s="1"/>
  <c r="T45" i="2" s="1"/>
  <c r="S44" i="2" l="1"/>
  <c r="V44" i="2"/>
  <c r="V45" i="2"/>
  <c r="W45" i="2"/>
  <c r="AA45" i="2" s="1"/>
  <c r="AC45" i="2" s="1"/>
  <c r="O45" i="2"/>
  <c r="A47" i="2"/>
  <c r="K47" i="2"/>
  <c r="L46" i="2"/>
  <c r="M46" i="2" s="1"/>
  <c r="O46" i="2" s="1"/>
  <c r="C51" i="1"/>
  <c r="C49" i="1"/>
  <c r="P49" i="2"/>
  <c r="Q49" i="2"/>
  <c r="AB49" i="2" s="1"/>
  <c r="C50" i="2"/>
  <c r="Y44" i="2"/>
  <c r="J48" i="2"/>
  <c r="I49" i="2"/>
  <c r="N46" i="2" l="1"/>
  <c r="T46" i="2" s="1"/>
  <c r="W46" i="2" s="1"/>
  <c r="AA46" i="2" s="1"/>
  <c r="AC46" i="2" s="1"/>
  <c r="U46" i="2"/>
  <c r="X46" i="2" s="1"/>
  <c r="J49" i="2"/>
  <c r="I50" i="2"/>
  <c r="P50" i="2"/>
  <c r="Q50" i="2"/>
  <c r="AB50" i="2" s="1"/>
  <c r="C51" i="2"/>
  <c r="L47" i="2"/>
  <c r="M47" i="2" s="1"/>
  <c r="O47" i="2" s="1"/>
  <c r="A48" i="2"/>
  <c r="K48" i="2"/>
  <c r="S45" i="2"/>
  <c r="U45" i="2"/>
  <c r="X45" i="2" s="1"/>
  <c r="Y45" i="2" s="1"/>
  <c r="V46" i="2" l="1"/>
  <c r="S46" i="2"/>
  <c r="N47" i="2"/>
  <c r="T47" i="2" s="1"/>
  <c r="V47" i="2" s="1"/>
  <c r="U47" i="2"/>
  <c r="X47" i="2" s="1"/>
  <c r="L48" i="2"/>
  <c r="M48" i="2" s="1"/>
  <c r="N48" i="2" s="1"/>
  <c r="T48" i="2" s="1"/>
  <c r="J50" i="2"/>
  <c r="I51" i="2"/>
  <c r="P51" i="2"/>
  <c r="Q51" i="2"/>
  <c r="AB51" i="2" s="1"/>
  <c r="C52" i="2"/>
  <c r="A49" i="2"/>
  <c r="K49" i="2"/>
  <c r="Y46" i="2"/>
  <c r="W47" i="2" l="1"/>
  <c r="AA47" i="2" s="1"/>
  <c r="AC47" i="2" s="1"/>
  <c r="S47" i="2"/>
  <c r="V48" i="2"/>
  <c r="W48" i="2"/>
  <c r="AA48" i="2" s="1"/>
  <c r="AC48" i="2" s="1"/>
  <c r="L49" i="2"/>
  <c r="M49" i="2" s="1"/>
  <c r="N49" i="2" s="1"/>
  <c r="T49" i="2" s="1"/>
  <c r="O48" i="2"/>
  <c r="J51" i="2"/>
  <c r="I52" i="2"/>
  <c r="P52" i="2"/>
  <c r="Q52" i="2"/>
  <c r="AB52" i="2" s="1"/>
  <c r="C53" i="2"/>
  <c r="A50" i="2"/>
  <c r="K50" i="2"/>
  <c r="Y47" i="2"/>
  <c r="V49" i="2" l="1"/>
  <c r="W49" i="2"/>
  <c r="AA49" i="2" s="1"/>
  <c r="AC49" i="2" s="1"/>
  <c r="J52" i="2"/>
  <c r="I53" i="2"/>
  <c r="O49" i="2"/>
  <c r="P53" i="2"/>
  <c r="Q53" i="2"/>
  <c r="AB53" i="2" s="1"/>
  <c r="C54" i="2"/>
  <c r="A51" i="2"/>
  <c r="K51" i="2"/>
  <c r="L50" i="2"/>
  <c r="M50" i="2" s="1"/>
  <c r="O50" i="2" s="1"/>
  <c r="S48" i="2"/>
  <c r="U48" i="2"/>
  <c r="X48" i="2" s="1"/>
  <c r="Y48" i="2" s="1"/>
  <c r="N50" i="2" l="1"/>
  <c r="T50" i="2" s="1"/>
  <c r="V50" i="2" s="1"/>
  <c r="U50" i="2"/>
  <c r="X50" i="2" s="1"/>
  <c r="J53" i="2"/>
  <c r="I54" i="2"/>
  <c r="A52" i="2"/>
  <c r="K52" i="2"/>
  <c r="P54" i="2"/>
  <c r="Q54" i="2"/>
  <c r="AB54" i="2" s="1"/>
  <c r="C55" i="2"/>
  <c r="L51" i="2"/>
  <c r="M51" i="2" s="1"/>
  <c r="O51" i="2" s="1"/>
  <c r="S49" i="2"/>
  <c r="U49" i="2"/>
  <c r="X49" i="2" s="1"/>
  <c r="Y49" i="2" s="1"/>
  <c r="W50" i="2" l="1"/>
  <c r="AA50" i="2" s="1"/>
  <c r="AC50" i="2" s="1"/>
  <c r="S50" i="2"/>
  <c r="U51" i="2"/>
  <c r="X51" i="2" s="1"/>
  <c r="L52" i="2"/>
  <c r="M52" i="2" s="1"/>
  <c r="O52" i="2" s="1"/>
  <c r="P55" i="2"/>
  <c r="Q55" i="2"/>
  <c r="AB55" i="2" s="1"/>
  <c r="C56" i="2"/>
  <c r="N51" i="2"/>
  <c r="T51" i="2" s="1"/>
  <c r="J54" i="2"/>
  <c r="I55" i="2"/>
  <c r="A53" i="2"/>
  <c r="K53" i="2"/>
  <c r="Y50" i="2" l="1"/>
  <c r="U52" i="2"/>
  <c r="X52" i="2" s="1"/>
  <c r="A54" i="2"/>
  <c r="K54" i="2"/>
  <c r="N52" i="2"/>
  <c r="T52" i="2" s="1"/>
  <c r="S51" i="2"/>
  <c r="J55" i="2"/>
  <c r="I56" i="2"/>
  <c r="Q56" i="2"/>
  <c r="AB56" i="2" s="1"/>
  <c r="P56" i="2"/>
  <c r="C57" i="2"/>
  <c r="L53" i="2"/>
  <c r="M53" i="2" s="1"/>
  <c r="O53" i="2" s="1"/>
  <c r="V51" i="2"/>
  <c r="W51" i="2"/>
  <c r="AA51" i="2" s="1"/>
  <c r="AC51" i="2" s="1"/>
  <c r="N53" i="2" l="1"/>
  <c r="T53" i="2" s="1"/>
  <c r="V53" i="2" s="1"/>
  <c r="U53" i="2"/>
  <c r="X53" i="2" s="1"/>
  <c r="J56" i="2"/>
  <c r="I57" i="2"/>
  <c r="V52" i="2"/>
  <c r="W52" i="2"/>
  <c r="AA52" i="2" s="1"/>
  <c r="AC52" i="2" s="1"/>
  <c r="Y51" i="2"/>
  <c r="P57" i="2"/>
  <c r="Q57" i="2"/>
  <c r="AB57" i="2" s="1"/>
  <c r="C58" i="2"/>
  <c r="A55" i="2"/>
  <c r="K55" i="2"/>
  <c r="L54" i="2"/>
  <c r="M54" i="2" s="1"/>
  <c r="O54" i="2" s="1"/>
  <c r="S52" i="2"/>
  <c r="W53" i="2" l="1"/>
  <c r="AA53" i="2" s="1"/>
  <c r="AC53" i="2" s="1"/>
  <c r="S53" i="2"/>
  <c r="U54" i="2"/>
  <c r="X54" i="2" s="1"/>
  <c r="J57" i="2"/>
  <c r="I58" i="2"/>
  <c r="N54" i="2"/>
  <c r="T54" i="2" s="1"/>
  <c r="P58" i="2"/>
  <c r="Q58" i="2"/>
  <c r="AB58" i="2" s="1"/>
  <c r="C59" i="2"/>
  <c r="Y52" i="2"/>
  <c r="A56" i="2"/>
  <c r="K56" i="2"/>
  <c r="L55" i="2"/>
  <c r="M55" i="2" s="1"/>
  <c r="N55" i="2" s="1"/>
  <c r="T55" i="2" s="1"/>
  <c r="Y53" i="2" l="1"/>
  <c r="O55" i="2"/>
  <c r="U55" i="2" s="1"/>
  <c r="X55" i="2" s="1"/>
  <c r="V55" i="2"/>
  <c r="W55" i="2"/>
  <c r="AA55" i="2" s="1"/>
  <c r="AC55" i="2" s="1"/>
  <c r="L56" i="2"/>
  <c r="M56" i="2" s="1"/>
  <c r="O56" i="2" s="1"/>
  <c r="J58" i="2"/>
  <c r="I59" i="2"/>
  <c r="S54" i="2"/>
  <c r="A57" i="2"/>
  <c r="K57" i="2"/>
  <c r="V54" i="2"/>
  <c r="W54" i="2"/>
  <c r="AA54" i="2" s="1"/>
  <c r="AC54" i="2" s="1"/>
  <c r="P59" i="2"/>
  <c r="Q59" i="2"/>
  <c r="AB59" i="2" s="1"/>
  <c r="C60" i="2"/>
  <c r="Y54" i="2" l="1"/>
  <c r="S55" i="2"/>
  <c r="Y55" i="2"/>
  <c r="U56" i="2"/>
  <c r="X56" i="2" s="1"/>
  <c r="N56" i="2"/>
  <c r="T56" i="2" s="1"/>
  <c r="J59" i="2"/>
  <c r="I60" i="2"/>
  <c r="L57" i="2"/>
  <c r="M57" i="2" s="1"/>
  <c r="N57" i="2" s="1"/>
  <c r="T57" i="2" s="1"/>
  <c r="A58" i="2"/>
  <c r="K58" i="2"/>
  <c r="P60" i="2"/>
  <c r="Q60" i="2"/>
  <c r="AB60" i="2" s="1"/>
  <c r="C61" i="2"/>
  <c r="S56" i="2" l="1"/>
  <c r="W57" i="2"/>
  <c r="AA57" i="2" s="1"/>
  <c r="AC57" i="2" s="1"/>
  <c r="V57" i="2"/>
  <c r="O57" i="2"/>
  <c r="A59" i="2"/>
  <c r="K59" i="2"/>
  <c r="L58" i="2"/>
  <c r="M58" i="2" s="1"/>
  <c r="O58" i="2" s="1"/>
  <c r="V56" i="2"/>
  <c r="W56" i="2"/>
  <c r="AA56" i="2" s="1"/>
  <c r="AC56" i="2" s="1"/>
  <c r="P61" i="2"/>
  <c r="Q61" i="2"/>
  <c r="AB61" i="2" s="1"/>
  <c r="C62" i="2"/>
  <c r="J60" i="2"/>
  <c r="I61" i="2"/>
  <c r="Y56" i="2" l="1"/>
  <c r="N58" i="2"/>
  <c r="T58" i="2" s="1"/>
  <c r="W58" i="2" s="1"/>
  <c r="AA58" i="2" s="1"/>
  <c r="AC58" i="2" s="1"/>
  <c r="U58" i="2"/>
  <c r="X58" i="2" s="1"/>
  <c r="P62" i="2"/>
  <c r="Q62" i="2"/>
  <c r="AB62" i="2" s="1"/>
  <c r="C63" i="2"/>
  <c r="L59" i="2"/>
  <c r="M59" i="2" s="1"/>
  <c r="N59" i="2" s="1"/>
  <c r="T59" i="2" s="1"/>
  <c r="J61" i="2"/>
  <c r="I62" i="2"/>
  <c r="A60" i="2"/>
  <c r="K60" i="2"/>
  <c r="U57" i="2"/>
  <c r="X57" i="2" s="1"/>
  <c r="Y57" i="2" s="1"/>
  <c r="S57" i="2"/>
  <c r="V58" i="2" l="1"/>
  <c r="S58" i="2"/>
  <c r="O59" i="2"/>
  <c r="U59" i="2" s="1"/>
  <c r="X59" i="2" s="1"/>
  <c r="V59" i="2"/>
  <c r="W59" i="2"/>
  <c r="AA59" i="2" s="1"/>
  <c r="AC59" i="2" s="1"/>
  <c r="L60" i="2"/>
  <c r="M60" i="2" s="1"/>
  <c r="O60" i="2" s="1"/>
  <c r="P63" i="2"/>
  <c r="Q63" i="2"/>
  <c r="AB63" i="2" s="1"/>
  <c r="C64" i="2"/>
  <c r="J62" i="2"/>
  <c r="I63" i="2"/>
  <c r="A61" i="2"/>
  <c r="K61" i="2"/>
  <c r="Y58" i="2"/>
  <c r="S59" i="2" l="1"/>
  <c r="Y59" i="2"/>
  <c r="U60" i="2"/>
  <c r="X60" i="2" s="1"/>
  <c r="L61" i="2"/>
  <c r="M61" i="2" s="1"/>
  <c r="N61" i="2" s="1"/>
  <c r="T61" i="2" s="1"/>
  <c r="J63" i="2"/>
  <c r="I64" i="2"/>
  <c r="N60" i="2"/>
  <c r="T60" i="2" s="1"/>
  <c r="P64" i="2"/>
  <c r="Q64" i="2"/>
  <c r="AB64" i="2" s="1"/>
  <c r="C65" i="2"/>
  <c r="A62" i="2"/>
  <c r="K62" i="2"/>
  <c r="V61" i="2" l="1"/>
  <c r="W61" i="2"/>
  <c r="AA61" i="2" s="1"/>
  <c r="AC61" i="2" s="1"/>
  <c r="A63" i="2"/>
  <c r="K63" i="2"/>
  <c r="W60" i="2"/>
  <c r="AA60" i="2" s="1"/>
  <c r="AC60" i="2" s="1"/>
  <c r="V60" i="2"/>
  <c r="O61" i="2"/>
  <c r="S60" i="2"/>
  <c r="Q65" i="2"/>
  <c r="AB65" i="2" s="1"/>
  <c r="P65" i="2"/>
  <c r="C66" i="2"/>
  <c r="J64" i="2"/>
  <c r="I65" i="2"/>
  <c r="L62" i="2"/>
  <c r="M62" i="2" s="1"/>
  <c r="O62" i="2" s="1"/>
  <c r="U62" i="2" l="1"/>
  <c r="X62" i="2" s="1"/>
  <c r="N62" i="2"/>
  <c r="T62" i="2" s="1"/>
  <c r="A64" i="2"/>
  <c r="K64" i="2"/>
  <c r="L63" i="2"/>
  <c r="M63" i="2" s="1"/>
  <c r="O63" i="2" s="1"/>
  <c r="P66" i="2"/>
  <c r="Q66" i="2"/>
  <c r="AB66" i="2" s="1"/>
  <c r="C67" i="2"/>
  <c r="U61" i="2"/>
  <c r="X61" i="2" s="1"/>
  <c r="Y61" i="2" s="1"/>
  <c r="S61" i="2"/>
  <c r="Y60" i="2"/>
  <c r="J65" i="2"/>
  <c r="I66" i="2"/>
  <c r="N63" i="2" l="1"/>
  <c r="T63" i="2" s="1"/>
  <c r="V63" i="2" s="1"/>
  <c r="U63" i="2"/>
  <c r="X63" i="2" s="1"/>
  <c r="Q67" i="2"/>
  <c r="AB67" i="2" s="1"/>
  <c r="P67" i="2"/>
  <c r="C68" i="2"/>
  <c r="J66" i="2"/>
  <c r="I67" i="2"/>
  <c r="L64" i="2"/>
  <c r="M64" i="2" s="1"/>
  <c r="N64" i="2" s="1"/>
  <c r="T64" i="2" s="1"/>
  <c r="A65" i="2"/>
  <c r="K65" i="2"/>
  <c r="W62" i="2"/>
  <c r="AA62" i="2" s="1"/>
  <c r="AC62" i="2" s="1"/>
  <c r="V62" i="2"/>
  <c r="S62" i="2"/>
  <c r="W63" i="2" l="1"/>
  <c r="AA63" i="2" s="1"/>
  <c r="AC63" i="2" s="1"/>
  <c r="S63" i="2"/>
  <c r="Y62" i="2"/>
  <c r="V64" i="2"/>
  <c r="W64" i="2"/>
  <c r="AA64" i="2" s="1"/>
  <c r="AC64" i="2" s="1"/>
  <c r="L65" i="2"/>
  <c r="M65" i="2" s="1"/>
  <c r="O65" i="2" s="1"/>
  <c r="J67" i="2"/>
  <c r="I68" i="2"/>
  <c r="O64" i="2"/>
  <c r="A66" i="2"/>
  <c r="K66" i="2"/>
  <c r="P68" i="2"/>
  <c r="Q68" i="2"/>
  <c r="AB68" i="2" s="1"/>
  <c r="C69" i="2"/>
  <c r="Y63" i="2" l="1"/>
  <c r="U65" i="2"/>
  <c r="X65" i="2" s="1"/>
  <c r="U64" i="2"/>
  <c r="X64" i="2" s="1"/>
  <c r="Y64" i="2" s="1"/>
  <c r="S64" i="2"/>
  <c r="J68" i="2"/>
  <c r="I69" i="2"/>
  <c r="N65" i="2"/>
  <c r="T65" i="2" s="1"/>
  <c r="L66" i="2"/>
  <c r="M66" i="2" s="1"/>
  <c r="O66" i="2" s="1"/>
  <c r="A67" i="2"/>
  <c r="K67" i="2"/>
  <c r="P69" i="2"/>
  <c r="Q69" i="2"/>
  <c r="AB69" i="2" s="1"/>
  <c r="C70" i="2"/>
  <c r="N66" i="2" l="1"/>
  <c r="T66" i="2" s="1"/>
  <c r="W66" i="2" s="1"/>
  <c r="AA66" i="2" s="1"/>
  <c r="AC66" i="2" s="1"/>
  <c r="S65" i="2"/>
  <c r="U66" i="2"/>
  <c r="X66" i="2" s="1"/>
  <c r="L67" i="2"/>
  <c r="M67" i="2" s="1"/>
  <c r="O67" i="2" s="1"/>
  <c r="P70" i="2"/>
  <c r="Q70" i="2"/>
  <c r="AB70" i="2" s="1"/>
  <c r="C71" i="2"/>
  <c r="V65" i="2"/>
  <c r="W65" i="2"/>
  <c r="AA65" i="2" s="1"/>
  <c r="AC65" i="2" s="1"/>
  <c r="J69" i="2"/>
  <c r="I70" i="2"/>
  <c r="A68" i="2"/>
  <c r="K68" i="2"/>
  <c r="V66" i="2" l="1"/>
  <c r="S66" i="2"/>
  <c r="Y65" i="2"/>
  <c r="U67" i="2"/>
  <c r="X67" i="2" s="1"/>
  <c r="J70" i="2"/>
  <c r="I71" i="2"/>
  <c r="L68" i="2"/>
  <c r="M68" i="2" s="1"/>
  <c r="O68" i="2" s="1"/>
  <c r="N67" i="2"/>
  <c r="T67" i="2" s="1"/>
  <c r="P71" i="2"/>
  <c r="Q71" i="2"/>
  <c r="AB71" i="2" s="1"/>
  <c r="C72" i="2"/>
  <c r="A69" i="2"/>
  <c r="K69" i="2"/>
  <c r="Y66" i="2"/>
  <c r="N68" i="2" l="1"/>
  <c r="T68" i="2" s="1"/>
  <c r="W68" i="2" s="1"/>
  <c r="AA68" i="2" s="1"/>
  <c r="AC68" i="2" s="1"/>
  <c r="U68" i="2"/>
  <c r="X68" i="2" s="1"/>
  <c r="L69" i="2"/>
  <c r="M69" i="2" s="1"/>
  <c r="N69" i="2" s="1"/>
  <c r="T69" i="2" s="1"/>
  <c r="V67" i="2"/>
  <c r="W67" i="2"/>
  <c r="AA67" i="2" s="1"/>
  <c r="AC67" i="2" s="1"/>
  <c r="J71" i="2"/>
  <c r="I72" i="2"/>
  <c r="S67" i="2"/>
  <c r="P72" i="2"/>
  <c r="Q72" i="2"/>
  <c r="AB72" i="2" s="1"/>
  <c r="C73" i="2"/>
  <c r="A70" i="2"/>
  <c r="K70" i="2"/>
  <c r="V68" i="2" l="1"/>
  <c r="Y67" i="2"/>
  <c r="S68" i="2"/>
  <c r="V69" i="2"/>
  <c r="W69" i="2"/>
  <c r="AA69" i="2" s="1"/>
  <c r="AC69" i="2" s="1"/>
  <c r="A71" i="2"/>
  <c r="K71" i="2"/>
  <c r="O69" i="2"/>
  <c r="L70" i="2"/>
  <c r="M70" i="2" s="1"/>
  <c r="N70" i="2" s="1"/>
  <c r="T70" i="2" s="1"/>
  <c r="P73" i="2"/>
  <c r="Q73" i="2"/>
  <c r="AB73" i="2" s="1"/>
  <c r="C74" i="2"/>
  <c r="J72" i="2"/>
  <c r="I73" i="2"/>
  <c r="Y68" i="2"/>
  <c r="O70" i="2" l="1"/>
  <c r="S70" i="2" s="1"/>
  <c r="V70" i="2"/>
  <c r="W70" i="2"/>
  <c r="AA70" i="2" s="1"/>
  <c r="AC70" i="2" s="1"/>
  <c r="Q74" i="2"/>
  <c r="AB74" i="2" s="1"/>
  <c r="P74" i="2"/>
  <c r="C75" i="2"/>
  <c r="S69" i="2"/>
  <c r="U69" i="2"/>
  <c r="X69" i="2" s="1"/>
  <c r="Y69" i="2" s="1"/>
  <c r="L71" i="2"/>
  <c r="M71" i="2" s="1"/>
  <c r="O71" i="2" s="1"/>
  <c r="J73" i="2"/>
  <c r="I74" i="2"/>
  <c r="A72" i="2"/>
  <c r="K72" i="2"/>
  <c r="U70" i="2" l="1"/>
  <c r="X70" i="2" s="1"/>
  <c r="Y70" i="2" s="1"/>
  <c r="N71" i="2"/>
  <c r="T71" i="2" s="1"/>
  <c r="W71" i="2" s="1"/>
  <c r="AA71" i="2" s="1"/>
  <c r="AC71" i="2" s="1"/>
  <c r="U71" i="2"/>
  <c r="X71" i="2" s="1"/>
  <c r="L72" i="2"/>
  <c r="M72" i="2" s="1"/>
  <c r="N72" i="2" s="1"/>
  <c r="T72" i="2" s="1"/>
  <c r="P75" i="2"/>
  <c r="Q75" i="2"/>
  <c r="AB75" i="2" s="1"/>
  <c r="C76" i="2"/>
  <c r="J74" i="2"/>
  <c r="I75" i="2"/>
  <c r="A73" i="2"/>
  <c r="K73" i="2"/>
  <c r="V71" i="2" l="1"/>
  <c r="S71" i="2"/>
  <c r="O72" i="2"/>
  <c r="U72" i="2" s="1"/>
  <c r="X72" i="2" s="1"/>
  <c r="V72" i="2"/>
  <c r="W72" i="2"/>
  <c r="AA72" i="2" s="1"/>
  <c r="AC72" i="2" s="1"/>
  <c r="J75" i="2"/>
  <c r="I76" i="2"/>
  <c r="A74" i="2"/>
  <c r="K74" i="2"/>
  <c r="L73" i="2"/>
  <c r="M73" i="2" s="1"/>
  <c r="N73" i="2" s="1"/>
  <c r="T73" i="2" s="1"/>
  <c r="P76" i="2"/>
  <c r="Q76" i="2"/>
  <c r="AB76" i="2" s="1"/>
  <c r="C77" i="2"/>
  <c r="Y71" i="2"/>
  <c r="S72" i="2" l="1"/>
  <c r="Y72" i="2"/>
  <c r="O73" i="2"/>
  <c r="S73" i="2" s="1"/>
  <c r="V73" i="2"/>
  <c r="W73" i="2"/>
  <c r="AA73" i="2" s="1"/>
  <c r="AC73" i="2" s="1"/>
  <c r="P77" i="2"/>
  <c r="Q77" i="2"/>
  <c r="AB77" i="2" s="1"/>
  <c r="C78" i="2"/>
  <c r="L74" i="2"/>
  <c r="M74" i="2" s="1"/>
  <c r="N74" i="2" s="1"/>
  <c r="T74" i="2" s="1"/>
  <c r="J76" i="2"/>
  <c r="I77" i="2"/>
  <c r="A75" i="2"/>
  <c r="K75" i="2"/>
  <c r="U73" i="2" l="1"/>
  <c r="X73" i="2" s="1"/>
  <c r="Y73" i="2" s="1"/>
  <c r="O74" i="2"/>
  <c r="S74" i="2" s="1"/>
  <c r="V74" i="2"/>
  <c r="W74" i="2"/>
  <c r="AA74" i="2" s="1"/>
  <c r="AC74" i="2" s="1"/>
  <c r="L75" i="2"/>
  <c r="M75" i="2" s="1"/>
  <c r="O75" i="2" s="1"/>
  <c r="J77" i="2"/>
  <c r="I78" i="2"/>
  <c r="P78" i="2"/>
  <c r="Q78" i="2"/>
  <c r="AB78" i="2" s="1"/>
  <c r="C79" i="2"/>
  <c r="A76" i="2"/>
  <c r="K76" i="2"/>
  <c r="U74" i="2" l="1"/>
  <c r="X74" i="2" s="1"/>
  <c r="Y74" i="2" s="1"/>
  <c r="U75" i="2"/>
  <c r="X75" i="2" s="1"/>
  <c r="P79" i="2"/>
  <c r="Q79" i="2"/>
  <c r="AB79" i="2" s="1"/>
  <c r="C80" i="2"/>
  <c r="N75" i="2"/>
  <c r="T75" i="2" s="1"/>
  <c r="J78" i="2"/>
  <c r="I79" i="2"/>
  <c r="L76" i="2"/>
  <c r="M76" i="2" s="1"/>
  <c r="O76" i="2" s="1"/>
  <c r="A77" i="2"/>
  <c r="K77" i="2"/>
  <c r="N76" i="2" l="1"/>
  <c r="T76" i="2" s="1"/>
  <c r="W76" i="2" s="1"/>
  <c r="AA76" i="2" s="1"/>
  <c r="AC76" i="2" s="1"/>
  <c r="S75" i="2"/>
  <c r="U76" i="2"/>
  <c r="X76" i="2" s="1"/>
  <c r="J79" i="2"/>
  <c r="I80" i="2"/>
  <c r="Q80" i="2"/>
  <c r="AB80" i="2" s="1"/>
  <c r="P80" i="2"/>
  <c r="C81" i="2"/>
  <c r="A78" i="2"/>
  <c r="K78" i="2"/>
  <c r="L77" i="2"/>
  <c r="M77" i="2" s="1"/>
  <c r="N77" i="2" s="1"/>
  <c r="T77" i="2" s="1"/>
  <c r="W75" i="2"/>
  <c r="AA75" i="2" s="1"/>
  <c r="AC75" i="2" s="1"/>
  <c r="V75" i="2"/>
  <c r="V76" i="2" l="1"/>
  <c r="S76" i="2"/>
  <c r="Y75" i="2"/>
  <c r="O77" i="2"/>
  <c r="U77" i="2" s="1"/>
  <c r="X77" i="2" s="1"/>
  <c r="V77" i="2"/>
  <c r="W77" i="2"/>
  <c r="AA77" i="2" s="1"/>
  <c r="AC77" i="2" s="1"/>
  <c r="J80" i="2"/>
  <c r="I81" i="2"/>
  <c r="Q81" i="2"/>
  <c r="AB81" i="2" s="1"/>
  <c r="P81" i="2"/>
  <c r="C82" i="2"/>
  <c r="A79" i="2"/>
  <c r="K79" i="2"/>
  <c r="L78" i="2"/>
  <c r="M78" i="2" s="1"/>
  <c r="O78" i="2" s="1"/>
  <c r="Y76" i="2"/>
  <c r="N78" i="2" l="1"/>
  <c r="T78" i="2" s="1"/>
  <c r="W78" i="2" s="1"/>
  <c r="AA78" i="2" s="1"/>
  <c r="AC78" i="2" s="1"/>
  <c r="S77" i="2"/>
  <c r="Y77" i="2"/>
  <c r="U78" i="2"/>
  <c r="X78" i="2" s="1"/>
  <c r="J81" i="2"/>
  <c r="I82" i="2"/>
  <c r="P82" i="2"/>
  <c r="Q82" i="2"/>
  <c r="AB82" i="2" s="1"/>
  <c r="C83" i="2"/>
  <c r="A80" i="2"/>
  <c r="K80" i="2"/>
  <c r="L79" i="2"/>
  <c r="M79" i="2" s="1"/>
  <c r="O79" i="2" s="1"/>
  <c r="V78" i="2" l="1"/>
  <c r="S78" i="2"/>
  <c r="N79" i="2"/>
  <c r="T79" i="2" s="1"/>
  <c r="W79" i="2" s="1"/>
  <c r="AA79" i="2" s="1"/>
  <c r="AC79" i="2" s="1"/>
  <c r="U79" i="2"/>
  <c r="X79" i="2" s="1"/>
  <c r="J82" i="2"/>
  <c r="I83" i="2"/>
  <c r="P83" i="2"/>
  <c r="Q83" i="2"/>
  <c r="AB83" i="2" s="1"/>
  <c r="C84" i="2"/>
  <c r="A81" i="2"/>
  <c r="K81" i="2"/>
  <c r="L80" i="2"/>
  <c r="M80" i="2" s="1"/>
  <c r="O80" i="2" s="1"/>
  <c r="Y78" i="2"/>
  <c r="V79" i="2" l="1"/>
  <c r="S79" i="2"/>
  <c r="N80" i="2"/>
  <c r="T80" i="2" s="1"/>
  <c r="W80" i="2" s="1"/>
  <c r="AA80" i="2" s="1"/>
  <c r="AC80" i="2" s="1"/>
  <c r="U80" i="2"/>
  <c r="X80" i="2" s="1"/>
  <c r="J83" i="2"/>
  <c r="I84" i="2"/>
  <c r="P84" i="2"/>
  <c r="Q84" i="2"/>
  <c r="AB84" i="2" s="1"/>
  <c r="C85" i="2"/>
  <c r="A82" i="2"/>
  <c r="K82" i="2"/>
  <c r="L81" i="2"/>
  <c r="M81" i="2" s="1"/>
  <c r="N81" i="2" s="1"/>
  <c r="T81" i="2" s="1"/>
  <c r="Y79" i="2"/>
  <c r="V80" i="2" l="1"/>
  <c r="S80" i="2"/>
  <c r="O81" i="2"/>
  <c r="U81" i="2" s="1"/>
  <c r="X81" i="2" s="1"/>
  <c r="W81" i="2"/>
  <c r="AA81" i="2" s="1"/>
  <c r="AC81" i="2" s="1"/>
  <c r="V81" i="2"/>
  <c r="J84" i="2"/>
  <c r="I85" i="2"/>
  <c r="Q85" i="2"/>
  <c r="AB85" i="2" s="1"/>
  <c r="P85" i="2"/>
  <c r="C86" i="2"/>
  <c r="A83" i="2"/>
  <c r="K83" i="2"/>
  <c r="L82" i="2"/>
  <c r="M82" i="2" s="1"/>
  <c r="O82" i="2" s="1"/>
  <c r="Y80" i="2"/>
  <c r="S81" i="2" l="1"/>
  <c r="U82" i="2"/>
  <c r="X82" i="2" s="1"/>
  <c r="J85" i="2"/>
  <c r="I86" i="2"/>
  <c r="Y81" i="2"/>
  <c r="Q86" i="2"/>
  <c r="AB86" i="2" s="1"/>
  <c r="P86" i="2"/>
  <c r="C87" i="2"/>
  <c r="A84" i="2"/>
  <c r="K84" i="2"/>
  <c r="N82" i="2"/>
  <c r="T82" i="2" s="1"/>
  <c r="L83" i="2"/>
  <c r="M83" i="2" s="1"/>
  <c r="O83" i="2" s="1"/>
  <c r="S82" i="2" l="1"/>
  <c r="U83" i="2"/>
  <c r="X83" i="2" s="1"/>
  <c r="P87" i="2"/>
  <c r="Q87" i="2"/>
  <c r="AB87" i="2" s="1"/>
  <c r="C88" i="2"/>
  <c r="J86" i="2"/>
  <c r="I87" i="2"/>
  <c r="V82" i="2"/>
  <c r="W82" i="2"/>
  <c r="AA82" i="2" s="1"/>
  <c r="AC82" i="2" s="1"/>
  <c r="A85" i="2"/>
  <c r="K85" i="2"/>
  <c r="N83" i="2"/>
  <c r="T83" i="2" s="1"/>
  <c r="L84" i="2"/>
  <c r="M84" i="2" s="1"/>
  <c r="O84" i="2" s="1"/>
  <c r="Y82" i="2" l="1"/>
  <c r="N84" i="2"/>
  <c r="T84" i="2" s="1"/>
  <c r="V84" i="2" s="1"/>
  <c r="U84" i="2"/>
  <c r="X84" i="2" s="1"/>
  <c r="A86" i="2"/>
  <c r="K86" i="2"/>
  <c r="V83" i="2"/>
  <c r="W83" i="2"/>
  <c r="AA83" i="2" s="1"/>
  <c r="AC83" i="2" s="1"/>
  <c r="P88" i="2"/>
  <c r="Q88" i="2"/>
  <c r="AB88" i="2" s="1"/>
  <c r="C89" i="2"/>
  <c r="S83" i="2"/>
  <c r="L85" i="2"/>
  <c r="M85" i="2" s="1"/>
  <c r="O85" i="2" s="1"/>
  <c r="J87" i="2"/>
  <c r="I88" i="2"/>
  <c r="Y83" i="2" l="1"/>
  <c r="W84" i="2"/>
  <c r="AA84" i="2" s="1"/>
  <c r="AC84" i="2" s="1"/>
  <c r="S84" i="2"/>
  <c r="U85" i="2"/>
  <c r="X85" i="2" s="1"/>
  <c r="N85" i="2"/>
  <c r="T85" i="2" s="1"/>
  <c r="Q89" i="2"/>
  <c r="AB89" i="2" s="1"/>
  <c r="P89" i="2"/>
  <c r="C90" i="2"/>
  <c r="J88" i="2"/>
  <c r="I89" i="2"/>
  <c r="L86" i="2"/>
  <c r="M86" i="2" s="1"/>
  <c r="O86" i="2" s="1"/>
  <c r="A87" i="2"/>
  <c r="K87" i="2"/>
  <c r="Y84" i="2" l="1"/>
  <c r="U86" i="2"/>
  <c r="X86" i="2" s="1"/>
  <c r="N86" i="2"/>
  <c r="T86" i="2" s="1"/>
  <c r="A88" i="2"/>
  <c r="K88" i="2"/>
  <c r="V85" i="2"/>
  <c r="W85" i="2"/>
  <c r="AA85" i="2" s="1"/>
  <c r="AC85" i="2" s="1"/>
  <c r="L87" i="2"/>
  <c r="M87" i="2" s="1"/>
  <c r="O87" i="2" s="1"/>
  <c r="P90" i="2"/>
  <c r="Q90" i="2"/>
  <c r="AB90" i="2" s="1"/>
  <c r="C91" i="2"/>
  <c r="I90" i="2"/>
  <c r="J89" i="2"/>
  <c r="S85" i="2"/>
  <c r="Y85" i="2" l="1"/>
  <c r="S86" i="2"/>
  <c r="U87" i="2"/>
  <c r="X87" i="2" s="1"/>
  <c r="V86" i="2"/>
  <c r="W86" i="2"/>
  <c r="AA86" i="2" s="1"/>
  <c r="AC86" i="2" s="1"/>
  <c r="J90" i="2"/>
  <c r="I91" i="2"/>
  <c r="N87" i="2"/>
  <c r="T87" i="2" s="1"/>
  <c r="A89" i="2"/>
  <c r="K89" i="2"/>
  <c r="P91" i="2"/>
  <c r="Q91" i="2"/>
  <c r="AB91" i="2" s="1"/>
  <c r="C92" i="2"/>
  <c r="L88" i="2"/>
  <c r="M88" i="2" s="1"/>
  <c r="O88" i="2" s="1"/>
  <c r="N88" i="2" l="1"/>
  <c r="T88" i="2" s="1"/>
  <c r="V88" i="2" s="1"/>
  <c r="U88" i="2"/>
  <c r="X88" i="2" s="1"/>
  <c r="V87" i="2"/>
  <c r="W87" i="2"/>
  <c r="AA87" i="2" s="1"/>
  <c r="AC87" i="2" s="1"/>
  <c r="J91" i="2"/>
  <c r="I92" i="2"/>
  <c r="A90" i="2"/>
  <c r="K90" i="2"/>
  <c r="L89" i="2"/>
  <c r="M89" i="2" s="1"/>
  <c r="O89" i="2" s="1"/>
  <c r="Y86" i="2"/>
  <c r="P92" i="2"/>
  <c r="Q92" i="2"/>
  <c r="AB92" i="2" s="1"/>
  <c r="C93" i="2"/>
  <c r="S87" i="2"/>
  <c r="W88" i="2" l="1"/>
  <c r="AA88" i="2" s="1"/>
  <c r="AC88" i="2" s="1"/>
  <c r="S88" i="2"/>
  <c r="U89" i="2"/>
  <c r="X89" i="2" s="1"/>
  <c r="P93" i="2"/>
  <c r="Q93" i="2"/>
  <c r="AB93" i="2" s="1"/>
  <c r="C94" i="2"/>
  <c r="Y87" i="2"/>
  <c r="J92" i="2"/>
  <c r="I93" i="2"/>
  <c r="N89" i="2"/>
  <c r="T89" i="2" s="1"/>
  <c r="A91" i="2"/>
  <c r="K91" i="2"/>
  <c r="L90" i="2"/>
  <c r="M90" i="2" s="1"/>
  <c r="O90" i="2" s="1"/>
  <c r="Y88" i="2" l="1"/>
  <c r="N90" i="2"/>
  <c r="T90" i="2" s="1"/>
  <c r="V90" i="2" s="1"/>
  <c r="L91" i="2"/>
  <c r="M91" i="2" s="1"/>
  <c r="O91" i="2" s="1"/>
  <c r="A92" i="2"/>
  <c r="K92" i="2"/>
  <c r="U90" i="2"/>
  <c r="X90" i="2" s="1"/>
  <c r="V89" i="2"/>
  <c r="W89" i="2"/>
  <c r="AA89" i="2" s="1"/>
  <c r="AC89" i="2" s="1"/>
  <c r="J93" i="2"/>
  <c r="I94" i="2"/>
  <c r="P94" i="2"/>
  <c r="Q94" i="2"/>
  <c r="AB94" i="2" s="1"/>
  <c r="C95" i="2"/>
  <c r="S89" i="2"/>
  <c r="S90" i="2" l="1"/>
  <c r="W90" i="2"/>
  <c r="AA90" i="2" s="1"/>
  <c r="AC90" i="2" s="1"/>
  <c r="U91" i="2"/>
  <c r="X91" i="2" s="1"/>
  <c r="L92" i="2"/>
  <c r="M92" i="2" s="1"/>
  <c r="O92" i="2" s="1"/>
  <c r="J94" i="2"/>
  <c r="I95" i="2"/>
  <c r="Y89" i="2"/>
  <c r="N91" i="2"/>
  <c r="T91" i="2" s="1"/>
  <c r="P95" i="2"/>
  <c r="Q95" i="2"/>
  <c r="AB95" i="2" s="1"/>
  <c r="C96" i="2"/>
  <c r="A93" i="2"/>
  <c r="K93" i="2"/>
  <c r="Y90" i="2" l="1"/>
  <c r="N92" i="2"/>
  <c r="T92" i="2" s="1"/>
  <c r="V92" i="2" s="1"/>
  <c r="U92" i="2"/>
  <c r="X92" i="2" s="1"/>
  <c r="J95" i="2"/>
  <c r="I96" i="2"/>
  <c r="A94" i="2"/>
  <c r="K94" i="2"/>
  <c r="L93" i="2"/>
  <c r="M93" i="2" s="1"/>
  <c r="O93" i="2" s="1"/>
  <c r="V91" i="2"/>
  <c r="W91" i="2"/>
  <c r="AA91" i="2" s="1"/>
  <c r="AC91" i="2" s="1"/>
  <c r="P96" i="2"/>
  <c r="Q96" i="2"/>
  <c r="AB96" i="2" s="1"/>
  <c r="C97" i="2"/>
  <c r="S91" i="2"/>
  <c r="S92" i="2" l="1"/>
  <c r="W92" i="2"/>
  <c r="AA92" i="2" s="1"/>
  <c r="AC92" i="2" s="1"/>
  <c r="U93" i="2"/>
  <c r="X93" i="2" s="1"/>
  <c r="N93" i="2"/>
  <c r="T93" i="2" s="1"/>
  <c r="A95" i="2"/>
  <c r="K95" i="2"/>
  <c r="Y91" i="2"/>
  <c r="L94" i="2"/>
  <c r="M94" i="2" s="1"/>
  <c r="N94" i="2" s="1"/>
  <c r="T94" i="2" s="1"/>
  <c r="P97" i="2"/>
  <c r="Q97" i="2"/>
  <c r="AB97" i="2" s="1"/>
  <c r="C98" i="2"/>
  <c r="J96" i="2"/>
  <c r="I97" i="2"/>
  <c r="Y92" i="2" l="1"/>
  <c r="O94" i="2"/>
  <c r="U94" i="2" s="1"/>
  <c r="X94" i="2" s="1"/>
  <c r="V94" i="2"/>
  <c r="W94" i="2"/>
  <c r="AA94" i="2" s="1"/>
  <c r="AC94" i="2" s="1"/>
  <c r="Q98" i="2"/>
  <c r="AB98" i="2" s="1"/>
  <c r="P98" i="2"/>
  <c r="C99" i="2"/>
  <c r="V93" i="2"/>
  <c r="W93" i="2"/>
  <c r="AA93" i="2" s="1"/>
  <c r="AC93" i="2" s="1"/>
  <c r="A96" i="2"/>
  <c r="K96" i="2"/>
  <c r="J97" i="2"/>
  <c r="I98" i="2"/>
  <c r="L95" i="2"/>
  <c r="M95" i="2" s="1"/>
  <c r="O95" i="2" s="1"/>
  <c r="S93" i="2"/>
  <c r="Y94" i="2" l="1"/>
  <c r="S94" i="2"/>
  <c r="Y93" i="2"/>
  <c r="U95" i="2"/>
  <c r="X95" i="2" s="1"/>
  <c r="N95" i="2"/>
  <c r="T95" i="2" s="1"/>
  <c r="J98" i="2"/>
  <c r="I99" i="2"/>
  <c r="A97" i="2"/>
  <c r="K97" i="2"/>
  <c r="L96" i="2"/>
  <c r="M96" i="2" s="1"/>
  <c r="N96" i="2" s="1"/>
  <c r="T96" i="2" s="1"/>
  <c r="P99" i="2"/>
  <c r="Q99" i="2"/>
  <c r="AB99" i="2" s="1"/>
  <c r="C100" i="2"/>
  <c r="O96" i="2" l="1"/>
  <c r="S96" i="2" s="1"/>
  <c r="L97" i="2"/>
  <c r="M97" i="2" s="1"/>
  <c r="O97" i="2" s="1"/>
  <c r="V95" i="2"/>
  <c r="W95" i="2"/>
  <c r="AA95" i="2" s="1"/>
  <c r="AC95" i="2" s="1"/>
  <c r="W96" i="2"/>
  <c r="AA96" i="2" s="1"/>
  <c r="AC96" i="2" s="1"/>
  <c r="V96" i="2"/>
  <c r="P100" i="2"/>
  <c r="Q100" i="2"/>
  <c r="AB100" i="2" s="1"/>
  <c r="C101" i="2"/>
  <c r="J99" i="2"/>
  <c r="I100" i="2"/>
  <c r="A98" i="2"/>
  <c r="K98" i="2"/>
  <c r="S95" i="2"/>
  <c r="Y95" i="2" l="1"/>
  <c r="U96" i="2"/>
  <c r="X96" i="2" s="1"/>
  <c r="Y96" i="2" s="1"/>
  <c r="N97" i="2"/>
  <c r="T97" i="2" s="1"/>
  <c r="W97" i="2" s="1"/>
  <c r="AA97" i="2" s="1"/>
  <c r="AC97" i="2" s="1"/>
  <c r="U97" i="2"/>
  <c r="X97" i="2" s="1"/>
  <c r="A99" i="2"/>
  <c r="K99" i="2"/>
  <c r="J100" i="2"/>
  <c r="I101" i="2"/>
  <c r="L98" i="2"/>
  <c r="M98" i="2" s="1"/>
  <c r="O98" i="2" s="1"/>
  <c r="P101" i="2"/>
  <c r="Q101" i="2"/>
  <c r="AB101" i="2" s="1"/>
  <c r="C102" i="2"/>
  <c r="V97" i="2" l="1"/>
  <c r="S97" i="2"/>
  <c r="U98" i="2"/>
  <c r="X98" i="2" s="1"/>
  <c r="L99" i="2"/>
  <c r="M99" i="2" s="1"/>
  <c r="O99" i="2" s="1"/>
  <c r="P102" i="2"/>
  <c r="Q102" i="2"/>
  <c r="AB102" i="2" s="1"/>
  <c r="C103" i="2"/>
  <c r="J101" i="2"/>
  <c r="I102" i="2"/>
  <c r="Y97" i="2"/>
  <c r="N98" i="2"/>
  <c r="T98" i="2" s="1"/>
  <c r="A100" i="2"/>
  <c r="K100" i="2"/>
  <c r="S98" i="2" l="1"/>
  <c r="N99" i="2"/>
  <c r="T99" i="2" s="1"/>
  <c r="W99" i="2" s="1"/>
  <c r="AA99" i="2" s="1"/>
  <c r="AC99" i="2" s="1"/>
  <c r="U99" i="2"/>
  <c r="X99" i="2" s="1"/>
  <c r="L100" i="2"/>
  <c r="M100" i="2" s="1"/>
  <c r="O100" i="2" s="1"/>
  <c r="J102" i="2"/>
  <c r="I103" i="2"/>
  <c r="A101" i="2"/>
  <c r="K101" i="2"/>
  <c r="P103" i="2"/>
  <c r="Q103" i="2"/>
  <c r="AB103" i="2" s="1"/>
  <c r="C104" i="2"/>
  <c r="V98" i="2"/>
  <c r="W98" i="2"/>
  <c r="AA98" i="2" s="1"/>
  <c r="AC98" i="2" s="1"/>
  <c r="V99" i="2" l="1"/>
  <c r="S99" i="2"/>
  <c r="Y98" i="2"/>
  <c r="N100" i="2"/>
  <c r="T100" i="2" s="1"/>
  <c r="V100" i="2" s="1"/>
  <c r="U100" i="2"/>
  <c r="X100" i="2" s="1"/>
  <c r="J103" i="2"/>
  <c r="I104" i="2"/>
  <c r="P104" i="2"/>
  <c r="Q104" i="2"/>
  <c r="AB104" i="2" s="1"/>
  <c r="C105" i="2"/>
  <c r="A102" i="2"/>
  <c r="K102" i="2"/>
  <c r="Y99" i="2"/>
  <c r="L101" i="2"/>
  <c r="M101" i="2" s="1"/>
  <c r="O101" i="2" s="1"/>
  <c r="W100" i="2" l="1"/>
  <c r="AA100" i="2" s="1"/>
  <c r="AC100" i="2" s="1"/>
  <c r="S100" i="2"/>
  <c r="N101" i="2"/>
  <c r="T101" i="2" s="1"/>
  <c r="W101" i="2" s="1"/>
  <c r="AA101" i="2" s="1"/>
  <c r="AC101" i="2" s="1"/>
  <c r="U101" i="2"/>
  <c r="X101" i="2" s="1"/>
  <c r="A103" i="2"/>
  <c r="K103" i="2"/>
  <c r="L102" i="2"/>
  <c r="M102" i="2" s="1"/>
  <c r="N102" i="2" s="1"/>
  <c r="T102" i="2" s="1"/>
  <c r="P105" i="2"/>
  <c r="Q105" i="2"/>
  <c r="AB105" i="2" s="1"/>
  <c r="C106" i="2"/>
  <c r="J104" i="2"/>
  <c r="I105" i="2"/>
  <c r="V101" i="2" l="1"/>
  <c r="Y100" i="2"/>
  <c r="S101" i="2"/>
  <c r="O102" i="2"/>
  <c r="S102" i="2" s="1"/>
  <c r="Y101" i="2"/>
  <c r="V102" i="2"/>
  <c r="W102" i="2"/>
  <c r="AA102" i="2" s="1"/>
  <c r="AC102" i="2" s="1"/>
  <c r="Q106" i="2"/>
  <c r="AB106" i="2" s="1"/>
  <c r="P106" i="2"/>
  <c r="C107" i="2"/>
  <c r="L103" i="2"/>
  <c r="M103" i="2" s="1"/>
  <c r="N103" i="2" s="1"/>
  <c r="T103" i="2" s="1"/>
  <c r="J105" i="2"/>
  <c r="I106" i="2"/>
  <c r="A104" i="2"/>
  <c r="K104" i="2"/>
  <c r="U102" i="2" l="1"/>
  <c r="X102" i="2" s="1"/>
  <c r="Y102" i="2" s="1"/>
  <c r="V103" i="2"/>
  <c r="W103" i="2"/>
  <c r="AA103" i="2" s="1"/>
  <c r="AC103" i="2" s="1"/>
  <c r="J106" i="2"/>
  <c r="I107" i="2"/>
  <c r="O103" i="2"/>
  <c r="A105" i="2"/>
  <c r="K105" i="2"/>
  <c r="L104" i="2"/>
  <c r="M104" i="2" s="1"/>
  <c r="N104" i="2" s="1"/>
  <c r="T104" i="2" s="1"/>
  <c r="Q107" i="2"/>
  <c r="AB107" i="2" s="1"/>
  <c r="P107" i="2"/>
  <c r="C108" i="2"/>
  <c r="O104" i="2" l="1"/>
  <c r="U104" i="2" s="1"/>
  <c r="X104" i="2" s="1"/>
  <c r="L105" i="2"/>
  <c r="M105" i="2" s="1"/>
  <c r="N105" i="2" s="1"/>
  <c r="T105" i="2" s="1"/>
  <c r="A106" i="2"/>
  <c r="K106" i="2"/>
  <c r="P108" i="2"/>
  <c r="Q108" i="2"/>
  <c r="AB108" i="2" s="1"/>
  <c r="C109" i="2"/>
  <c r="V104" i="2"/>
  <c r="W104" i="2"/>
  <c r="AA104" i="2" s="1"/>
  <c r="AC104" i="2" s="1"/>
  <c r="S103" i="2"/>
  <c r="U103" i="2"/>
  <c r="X103" i="2" s="1"/>
  <c r="Y103" i="2" s="1"/>
  <c r="J107" i="2"/>
  <c r="I108" i="2"/>
  <c r="S104" i="2" l="1"/>
  <c r="O105" i="2"/>
  <c r="S105" i="2" s="1"/>
  <c r="Y104" i="2"/>
  <c r="V105" i="2"/>
  <c r="W105" i="2"/>
  <c r="AA105" i="2" s="1"/>
  <c r="AC105" i="2" s="1"/>
  <c r="A107" i="2"/>
  <c r="K107" i="2"/>
  <c r="P109" i="2"/>
  <c r="Q109" i="2"/>
  <c r="AB109" i="2" s="1"/>
  <c r="C110" i="2"/>
  <c r="J108" i="2"/>
  <c r="I109" i="2"/>
  <c r="L106" i="2"/>
  <c r="M106" i="2" s="1"/>
  <c r="N106" i="2" s="1"/>
  <c r="T106" i="2" s="1"/>
  <c r="U105" i="2" l="1"/>
  <c r="X105" i="2" s="1"/>
  <c r="O106" i="2"/>
  <c r="S106" i="2" s="1"/>
  <c r="V106" i="2"/>
  <c r="W106" i="2"/>
  <c r="AA106" i="2" s="1"/>
  <c r="AC106" i="2" s="1"/>
  <c r="A108" i="2"/>
  <c r="K108" i="2"/>
  <c r="L107" i="2"/>
  <c r="M107" i="2" s="1"/>
  <c r="N107" i="2" s="1"/>
  <c r="T107" i="2" s="1"/>
  <c r="P110" i="2"/>
  <c r="Q110" i="2"/>
  <c r="AB110" i="2" s="1"/>
  <c r="C111" i="2"/>
  <c r="I110" i="2"/>
  <c r="J109" i="2"/>
  <c r="Y105" i="2"/>
  <c r="O107" i="2" l="1"/>
  <c r="S107" i="2" s="1"/>
  <c r="U106" i="2"/>
  <c r="X106" i="2" s="1"/>
  <c r="Y106" i="2" s="1"/>
  <c r="V107" i="2"/>
  <c r="W107" i="2"/>
  <c r="AA107" i="2" s="1"/>
  <c r="AC107" i="2" s="1"/>
  <c r="P111" i="2"/>
  <c r="Q111" i="2"/>
  <c r="AB111" i="2" s="1"/>
  <c r="C112" i="2"/>
  <c r="A109" i="2"/>
  <c r="K109" i="2"/>
  <c r="J110" i="2"/>
  <c r="I111" i="2"/>
  <c r="L108" i="2"/>
  <c r="M108" i="2" s="1"/>
  <c r="O108" i="2" s="1"/>
  <c r="U107" i="2" l="1"/>
  <c r="X107" i="2" s="1"/>
  <c r="Y107" i="2" s="1"/>
  <c r="N108" i="2"/>
  <c r="T108" i="2" s="1"/>
  <c r="W108" i="2" s="1"/>
  <c r="AA108" i="2" s="1"/>
  <c r="AC108" i="2" s="1"/>
  <c r="U108" i="2"/>
  <c r="X108" i="2" s="1"/>
  <c r="J111" i="2"/>
  <c r="I112" i="2"/>
  <c r="A110" i="2"/>
  <c r="K110" i="2"/>
  <c r="P112" i="2"/>
  <c r="Q112" i="2"/>
  <c r="AB112" i="2" s="1"/>
  <c r="C113" i="2"/>
  <c r="L109" i="2"/>
  <c r="M109" i="2" s="1"/>
  <c r="O109" i="2" s="1"/>
  <c r="V108" i="2" l="1"/>
  <c r="S108" i="2"/>
  <c r="N109" i="2"/>
  <c r="T109" i="2" s="1"/>
  <c r="V109" i="2" s="1"/>
  <c r="L110" i="2"/>
  <c r="M110" i="2" s="1"/>
  <c r="N110" i="2" s="1"/>
  <c r="T110" i="2" s="1"/>
  <c r="Y108" i="2"/>
  <c r="A111" i="2"/>
  <c r="K111" i="2"/>
  <c r="U109" i="2"/>
  <c r="X109" i="2" s="1"/>
  <c r="P113" i="2"/>
  <c r="Q113" i="2"/>
  <c r="AB113" i="2" s="1"/>
  <c r="C114" i="2"/>
  <c r="J112" i="2"/>
  <c r="I113" i="2"/>
  <c r="S109" i="2" l="1"/>
  <c r="W109" i="2"/>
  <c r="AA109" i="2" s="1"/>
  <c r="AC109" i="2" s="1"/>
  <c r="O110" i="2"/>
  <c r="S110" i="2" s="1"/>
  <c r="V110" i="2"/>
  <c r="W110" i="2"/>
  <c r="AA110" i="2" s="1"/>
  <c r="AC110" i="2" s="1"/>
  <c r="J113" i="2"/>
  <c r="I114" i="2"/>
  <c r="L111" i="2"/>
  <c r="M111" i="2" s="1"/>
  <c r="O111" i="2" s="1"/>
  <c r="A112" i="2"/>
  <c r="K112" i="2"/>
  <c r="Q114" i="2"/>
  <c r="AB114" i="2" s="1"/>
  <c r="P114" i="2"/>
  <c r="C115" i="2"/>
  <c r="Y109" i="2" l="1"/>
  <c r="U110" i="2"/>
  <c r="X110" i="2" s="1"/>
  <c r="Y110" i="2" s="1"/>
  <c r="U111" i="2"/>
  <c r="X111" i="2" s="1"/>
  <c r="A113" i="2"/>
  <c r="K113" i="2"/>
  <c r="Q115" i="2"/>
  <c r="AB115" i="2" s="1"/>
  <c r="P115" i="2"/>
  <c r="C116" i="2"/>
  <c r="L112" i="2"/>
  <c r="M112" i="2" s="1"/>
  <c r="O112" i="2" s="1"/>
  <c r="N111" i="2"/>
  <c r="T111" i="2" s="1"/>
  <c r="J114" i="2"/>
  <c r="I115" i="2"/>
  <c r="N112" i="2" l="1"/>
  <c r="T112" i="2" s="1"/>
  <c r="V112" i="2" s="1"/>
  <c r="U112" i="2"/>
  <c r="X112" i="2" s="1"/>
  <c r="V111" i="2"/>
  <c r="W111" i="2"/>
  <c r="AA111" i="2" s="1"/>
  <c r="AC111" i="2" s="1"/>
  <c r="L113" i="2"/>
  <c r="M113" i="2" s="1"/>
  <c r="O113" i="2" s="1"/>
  <c r="J115" i="2"/>
  <c r="I116" i="2"/>
  <c r="P116" i="2"/>
  <c r="Q116" i="2"/>
  <c r="AB116" i="2" s="1"/>
  <c r="C117" i="2"/>
  <c r="A114" i="2"/>
  <c r="K114" i="2"/>
  <c r="S111" i="2"/>
  <c r="Y111" i="2" l="1"/>
  <c r="S112" i="2"/>
  <c r="W112" i="2"/>
  <c r="AA112" i="2" s="1"/>
  <c r="AC112" i="2" s="1"/>
  <c r="N113" i="2"/>
  <c r="T113" i="2" s="1"/>
  <c r="V113" i="2" s="1"/>
  <c r="U113" i="2"/>
  <c r="X113" i="2" s="1"/>
  <c r="J116" i="2"/>
  <c r="I117" i="2"/>
  <c r="P117" i="2"/>
  <c r="Q117" i="2"/>
  <c r="AB117" i="2" s="1"/>
  <c r="C118" i="2"/>
  <c r="A115" i="2"/>
  <c r="K115" i="2"/>
  <c r="L114" i="2"/>
  <c r="M114" i="2" s="1"/>
  <c r="O114" i="2" s="1"/>
  <c r="Y112" i="2" l="1"/>
  <c r="W113" i="2"/>
  <c r="AA113" i="2" s="1"/>
  <c r="AC113" i="2" s="1"/>
  <c r="N114" i="2"/>
  <c r="T114" i="2" s="1"/>
  <c r="V114" i="2" s="1"/>
  <c r="S113" i="2"/>
  <c r="U114" i="2"/>
  <c r="X114" i="2" s="1"/>
  <c r="P118" i="2"/>
  <c r="Q118" i="2"/>
  <c r="AB118" i="2" s="1"/>
  <c r="C119" i="2"/>
  <c r="A116" i="2"/>
  <c r="K116" i="2"/>
  <c r="L115" i="2"/>
  <c r="M115" i="2" s="1"/>
  <c r="O115" i="2" s="1"/>
  <c r="J117" i="2"/>
  <c r="I118" i="2"/>
  <c r="Y113" i="2" l="1"/>
  <c r="W114" i="2"/>
  <c r="AA114" i="2" s="1"/>
  <c r="AC114" i="2" s="1"/>
  <c r="S114" i="2"/>
  <c r="U115" i="2"/>
  <c r="X115" i="2" s="1"/>
  <c r="N115" i="2"/>
  <c r="T115" i="2" s="1"/>
  <c r="J118" i="2"/>
  <c r="I119" i="2"/>
  <c r="P119" i="2"/>
  <c r="Q119" i="2"/>
  <c r="AB119" i="2" s="1"/>
  <c r="C120" i="2"/>
  <c r="A117" i="2"/>
  <c r="K117" i="2"/>
  <c r="L116" i="2"/>
  <c r="M116" i="2" s="1"/>
  <c r="N116" i="2" s="1"/>
  <c r="T116" i="2" s="1"/>
  <c r="Y114" i="2" l="1"/>
  <c r="V116" i="2"/>
  <c r="W116" i="2"/>
  <c r="AA116" i="2" s="1"/>
  <c r="AC116" i="2" s="1"/>
  <c r="L117" i="2"/>
  <c r="M117" i="2" s="1"/>
  <c r="N117" i="2" s="1"/>
  <c r="T117" i="2" s="1"/>
  <c r="V115" i="2"/>
  <c r="W115" i="2"/>
  <c r="AA115" i="2" s="1"/>
  <c r="AC115" i="2" s="1"/>
  <c r="O116" i="2"/>
  <c r="J119" i="2"/>
  <c r="I120" i="2"/>
  <c r="Q120" i="2"/>
  <c r="AB120" i="2" s="1"/>
  <c r="P120" i="2"/>
  <c r="C121" i="2"/>
  <c r="A118" i="2"/>
  <c r="K118" i="2"/>
  <c r="S115" i="2"/>
  <c r="Y115" i="2" l="1"/>
  <c r="O117" i="2"/>
  <c r="S117" i="2" s="1"/>
  <c r="V117" i="2"/>
  <c r="W117" i="2"/>
  <c r="AA117" i="2" s="1"/>
  <c r="AC117" i="2" s="1"/>
  <c r="S116" i="2"/>
  <c r="U116" i="2"/>
  <c r="X116" i="2" s="1"/>
  <c r="Y116" i="2" s="1"/>
  <c r="P121" i="2"/>
  <c r="Q121" i="2"/>
  <c r="AB121" i="2" s="1"/>
  <c r="C122" i="2"/>
  <c r="J120" i="2"/>
  <c r="I121" i="2"/>
  <c r="A119" i="2"/>
  <c r="K119" i="2"/>
  <c r="L118" i="2"/>
  <c r="M118" i="2" s="1"/>
  <c r="N118" i="2" s="1"/>
  <c r="T118" i="2" s="1"/>
  <c r="U117" i="2" l="1"/>
  <c r="X117" i="2" s="1"/>
  <c r="Y117" i="2" s="1"/>
  <c r="O118" i="2"/>
  <c r="U118" i="2" s="1"/>
  <c r="X118" i="2" s="1"/>
  <c r="V118" i="2"/>
  <c r="W118" i="2"/>
  <c r="AA118" i="2" s="1"/>
  <c r="AC118" i="2" s="1"/>
  <c r="J121" i="2"/>
  <c r="I122" i="2"/>
  <c r="A120" i="2"/>
  <c r="K120" i="2"/>
  <c r="L119" i="2"/>
  <c r="M119" i="2" s="1"/>
  <c r="O119" i="2" s="1"/>
  <c r="Q122" i="2"/>
  <c r="AB122" i="2" s="1"/>
  <c r="P122" i="2"/>
  <c r="C123" i="2"/>
  <c r="S118" i="2" l="1"/>
  <c r="N119" i="2"/>
  <c r="T119" i="2" s="1"/>
  <c r="V119" i="2" s="1"/>
  <c r="Y118" i="2"/>
  <c r="U119" i="2"/>
  <c r="X119" i="2" s="1"/>
  <c r="A121" i="2"/>
  <c r="K121" i="2"/>
  <c r="P123" i="2"/>
  <c r="Q123" i="2"/>
  <c r="AB123" i="2" s="1"/>
  <c r="C124" i="2"/>
  <c r="L120" i="2"/>
  <c r="M120" i="2" s="1"/>
  <c r="N120" i="2" s="1"/>
  <c r="T120" i="2" s="1"/>
  <c r="J122" i="2"/>
  <c r="I123" i="2"/>
  <c r="W119" i="2" l="1"/>
  <c r="AA119" i="2" s="1"/>
  <c r="AC119" i="2" s="1"/>
  <c r="S119" i="2"/>
  <c r="V120" i="2"/>
  <c r="W120" i="2"/>
  <c r="AA120" i="2" s="1"/>
  <c r="AC120" i="2" s="1"/>
  <c r="L121" i="2"/>
  <c r="M121" i="2" s="1"/>
  <c r="O121" i="2" s="1"/>
  <c r="J123" i="2"/>
  <c r="I124" i="2"/>
  <c r="Q124" i="2"/>
  <c r="AB124" i="2" s="1"/>
  <c r="P124" i="2"/>
  <c r="C125" i="2"/>
  <c r="O120" i="2"/>
  <c r="A122" i="2"/>
  <c r="K122" i="2"/>
  <c r="Y119" i="2" l="1"/>
  <c r="N121" i="2"/>
  <c r="T121" i="2" s="1"/>
  <c r="V121" i="2" s="1"/>
  <c r="S120" i="2"/>
  <c r="U120" i="2"/>
  <c r="X120" i="2" s="1"/>
  <c r="Y120" i="2" s="1"/>
  <c r="J124" i="2"/>
  <c r="I125" i="2"/>
  <c r="L122" i="2"/>
  <c r="M122" i="2" s="1"/>
  <c r="O122" i="2" s="1"/>
  <c r="P125" i="2"/>
  <c r="Q125" i="2"/>
  <c r="AB125" i="2" s="1"/>
  <c r="C126" i="2"/>
  <c r="A123" i="2"/>
  <c r="K123" i="2"/>
  <c r="U121" i="2"/>
  <c r="X121" i="2" s="1"/>
  <c r="S121" i="2" l="1"/>
  <c r="W121" i="2"/>
  <c r="AA121" i="2" s="1"/>
  <c r="AC121" i="2" s="1"/>
  <c r="U122" i="2"/>
  <c r="X122" i="2" s="1"/>
  <c r="A124" i="2"/>
  <c r="K124" i="2"/>
  <c r="L123" i="2"/>
  <c r="M123" i="2" s="1"/>
  <c r="N123" i="2" s="1"/>
  <c r="T123" i="2" s="1"/>
  <c r="N122" i="2"/>
  <c r="T122" i="2" s="1"/>
  <c r="P126" i="2"/>
  <c r="Q126" i="2"/>
  <c r="AB126" i="2" s="1"/>
  <c r="C127" i="2"/>
  <c r="J125" i="2"/>
  <c r="I126" i="2"/>
  <c r="Y121" i="2" l="1"/>
  <c r="O123" i="2"/>
  <c r="S123" i="2" s="1"/>
  <c r="V123" i="2"/>
  <c r="W123" i="2"/>
  <c r="AA123" i="2" s="1"/>
  <c r="AC123" i="2" s="1"/>
  <c r="V122" i="2"/>
  <c r="W122" i="2"/>
  <c r="AA122" i="2" s="1"/>
  <c r="AC122" i="2" s="1"/>
  <c r="L124" i="2"/>
  <c r="M124" i="2" s="1"/>
  <c r="N124" i="2" s="1"/>
  <c r="T124" i="2" s="1"/>
  <c r="P127" i="2"/>
  <c r="Q127" i="2"/>
  <c r="AB127" i="2" s="1"/>
  <c r="C128" i="2"/>
  <c r="J126" i="2"/>
  <c r="I127" i="2"/>
  <c r="S122" i="2"/>
  <c r="A125" i="2"/>
  <c r="K125" i="2"/>
  <c r="U123" i="2" l="1"/>
  <c r="X123" i="2" s="1"/>
  <c r="Y123" i="2" s="1"/>
  <c r="O124" i="2"/>
  <c r="S124" i="2" s="1"/>
  <c r="A126" i="2"/>
  <c r="K126" i="2"/>
  <c r="Y122" i="2"/>
  <c r="P128" i="2"/>
  <c r="Q128" i="2"/>
  <c r="AB128" i="2" s="1"/>
  <c r="C129" i="2"/>
  <c r="V124" i="2"/>
  <c r="W124" i="2"/>
  <c r="AA124" i="2" s="1"/>
  <c r="AC124" i="2" s="1"/>
  <c r="L125" i="2"/>
  <c r="M125" i="2" s="1"/>
  <c r="O125" i="2" s="1"/>
  <c r="J127" i="2"/>
  <c r="I128" i="2"/>
  <c r="U124" i="2" l="1"/>
  <c r="X124" i="2" s="1"/>
  <c r="Y124" i="2" s="1"/>
  <c r="N125" i="2"/>
  <c r="T125" i="2" s="1"/>
  <c r="V125" i="2" s="1"/>
  <c r="U125" i="2"/>
  <c r="X125" i="2" s="1"/>
  <c r="A127" i="2"/>
  <c r="K127" i="2"/>
  <c r="P129" i="2"/>
  <c r="Q129" i="2"/>
  <c r="AB129" i="2" s="1"/>
  <c r="C130" i="2"/>
  <c r="L126" i="2"/>
  <c r="M126" i="2" s="1"/>
  <c r="N126" i="2" s="1"/>
  <c r="T126" i="2" s="1"/>
  <c r="J128" i="2"/>
  <c r="I129" i="2"/>
  <c r="W125" i="2" l="1"/>
  <c r="AA125" i="2" s="1"/>
  <c r="AC125" i="2" s="1"/>
  <c r="S125" i="2"/>
  <c r="O126" i="2"/>
  <c r="S126" i="2" s="1"/>
  <c r="V126" i="2"/>
  <c r="W126" i="2"/>
  <c r="AA126" i="2" s="1"/>
  <c r="AC126" i="2" s="1"/>
  <c r="J129" i="2"/>
  <c r="I130" i="2"/>
  <c r="A128" i="2"/>
  <c r="K128" i="2"/>
  <c r="P130" i="2"/>
  <c r="Q130" i="2"/>
  <c r="AB130" i="2" s="1"/>
  <c r="C131" i="2"/>
  <c r="L127" i="2"/>
  <c r="M127" i="2" s="1"/>
  <c r="N127" i="2" s="1"/>
  <c r="T127" i="2" s="1"/>
  <c r="U126" i="2" l="1"/>
  <c r="X126" i="2" s="1"/>
  <c r="Y126" i="2" s="1"/>
  <c r="Y125" i="2"/>
  <c r="V127" i="2"/>
  <c r="W127" i="2"/>
  <c r="AA127" i="2" s="1"/>
  <c r="AC127" i="2" s="1"/>
  <c r="A129" i="2"/>
  <c r="K129" i="2"/>
  <c r="O127" i="2"/>
  <c r="L128" i="2"/>
  <c r="M128" i="2" s="1"/>
  <c r="O128" i="2" s="1"/>
  <c r="P131" i="2"/>
  <c r="Q131" i="2"/>
  <c r="AB131" i="2" s="1"/>
  <c r="C132" i="2"/>
  <c r="J130" i="2"/>
  <c r="I131" i="2"/>
  <c r="U128" i="2" l="1"/>
  <c r="X128" i="2" s="1"/>
  <c r="N128" i="2"/>
  <c r="T128" i="2" s="1"/>
  <c r="L129" i="2"/>
  <c r="M129" i="2" s="1"/>
  <c r="N129" i="2" s="1"/>
  <c r="T129" i="2" s="1"/>
  <c r="P132" i="2"/>
  <c r="Q132" i="2"/>
  <c r="AB132" i="2" s="1"/>
  <c r="C133" i="2"/>
  <c r="J131" i="2"/>
  <c r="I132" i="2"/>
  <c r="A130" i="2"/>
  <c r="K130" i="2"/>
  <c r="S127" i="2"/>
  <c r="U127" i="2"/>
  <c r="X127" i="2" s="1"/>
  <c r="Y127" i="2" s="1"/>
  <c r="V129" i="2" l="1"/>
  <c r="W129" i="2"/>
  <c r="AA129" i="2" s="1"/>
  <c r="AC129" i="2" s="1"/>
  <c r="J132" i="2"/>
  <c r="I133" i="2"/>
  <c r="A131" i="2"/>
  <c r="K131" i="2"/>
  <c r="W128" i="2"/>
  <c r="AA128" i="2" s="1"/>
  <c r="AC128" i="2" s="1"/>
  <c r="V128" i="2"/>
  <c r="O129" i="2"/>
  <c r="L130" i="2"/>
  <c r="M130" i="2" s="1"/>
  <c r="N130" i="2" s="1"/>
  <c r="T130" i="2" s="1"/>
  <c r="P133" i="2"/>
  <c r="Q133" i="2"/>
  <c r="AB133" i="2" s="1"/>
  <c r="C134" i="2"/>
  <c r="S128" i="2"/>
  <c r="O130" i="2" l="1"/>
  <c r="U130" i="2" s="1"/>
  <c r="X130" i="2" s="1"/>
  <c r="V130" i="2"/>
  <c r="W130" i="2"/>
  <c r="AA130" i="2" s="1"/>
  <c r="AC130" i="2" s="1"/>
  <c r="A132" i="2"/>
  <c r="K132" i="2"/>
  <c r="L131" i="2"/>
  <c r="M131" i="2" s="1"/>
  <c r="N131" i="2" s="1"/>
  <c r="T131" i="2" s="1"/>
  <c r="Y128" i="2"/>
  <c r="S129" i="2"/>
  <c r="U129" i="2"/>
  <c r="X129" i="2" s="1"/>
  <c r="Y129" i="2" s="1"/>
  <c r="P134" i="2"/>
  <c r="Q134" i="2"/>
  <c r="AB134" i="2" s="1"/>
  <c r="C135" i="2"/>
  <c r="I134" i="2"/>
  <c r="J133" i="2"/>
  <c r="S130" i="2" l="1"/>
  <c r="O131" i="2"/>
  <c r="S131" i="2" s="1"/>
  <c r="V131" i="2"/>
  <c r="W131" i="2"/>
  <c r="AA131" i="2" s="1"/>
  <c r="AC131" i="2" s="1"/>
  <c r="P135" i="2"/>
  <c r="Q135" i="2"/>
  <c r="AB135" i="2" s="1"/>
  <c r="C136" i="2"/>
  <c r="Y130" i="2"/>
  <c r="A133" i="2"/>
  <c r="K133" i="2"/>
  <c r="L132" i="2"/>
  <c r="M132" i="2" s="1"/>
  <c r="O132" i="2" s="1"/>
  <c r="J134" i="2"/>
  <c r="I135" i="2"/>
  <c r="U131" i="2" l="1"/>
  <c r="X131" i="2" s="1"/>
  <c r="Y131" i="2" s="1"/>
  <c r="N132" i="2"/>
  <c r="T132" i="2" s="1"/>
  <c r="W132" i="2" s="1"/>
  <c r="AA132" i="2" s="1"/>
  <c r="AC132" i="2" s="1"/>
  <c r="U132" i="2"/>
  <c r="X132" i="2" s="1"/>
  <c r="J135" i="2"/>
  <c r="I136" i="2"/>
  <c r="A134" i="2"/>
  <c r="K134" i="2"/>
  <c r="Q136" i="2"/>
  <c r="AB136" i="2" s="1"/>
  <c r="P136" i="2"/>
  <c r="C137" i="2"/>
  <c r="L133" i="2"/>
  <c r="M133" i="2" s="1"/>
  <c r="O133" i="2" s="1"/>
  <c r="S132" i="2" l="1"/>
  <c r="V132" i="2"/>
  <c r="Y132" i="2"/>
  <c r="N133" i="2"/>
  <c r="T133" i="2" s="1"/>
  <c r="W133" i="2" s="1"/>
  <c r="AA133" i="2" s="1"/>
  <c r="AC133" i="2" s="1"/>
  <c r="U133" i="2"/>
  <c r="X133" i="2" s="1"/>
  <c r="A135" i="2"/>
  <c r="K135" i="2"/>
  <c r="L134" i="2"/>
  <c r="M134" i="2" s="1"/>
  <c r="N134" i="2" s="1"/>
  <c r="T134" i="2" s="1"/>
  <c r="Q137" i="2"/>
  <c r="AB137" i="2" s="1"/>
  <c r="P137" i="2"/>
  <c r="C138" i="2"/>
  <c r="J136" i="2"/>
  <c r="I137" i="2"/>
  <c r="V133" i="2" l="1"/>
  <c r="S133" i="2"/>
  <c r="W134" i="2"/>
  <c r="AA134" i="2" s="1"/>
  <c r="AC134" i="2" s="1"/>
  <c r="V134" i="2"/>
  <c r="A136" i="2"/>
  <c r="K136" i="2"/>
  <c r="P138" i="2"/>
  <c r="Q138" i="2"/>
  <c r="AB138" i="2" s="1"/>
  <c r="C139" i="2"/>
  <c r="L135" i="2"/>
  <c r="M135" i="2" s="1"/>
  <c r="O135" i="2" s="1"/>
  <c r="J137" i="2"/>
  <c r="I138" i="2"/>
  <c r="O134" i="2"/>
  <c r="Y133" i="2"/>
  <c r="U135" i="2" l="1"/>
  <c r="X135" i="2" s="1"/>
  <c r="A137" i="2"/>
  <c r="K137" i="2"/>
  <c r="L136" i="2"/>
  <c r="M136" i="2" s="1"/>
  <c r="O136" i="2" s="1"/>
  <c r="P139" i="2"/>
  <c r="Q139" i="2"/>
  <c r="AB139" i="2" s="1"/>
  <c r="C140" i="2"/>
  <c r="S134" i="2"/>
  <c r="U134" i="2"/>
  <c r="X134" i="2" s="1"/>
  <c r="Y134" i="2" s="1"/>
  <c r="N135" i="2"/>
  <c r="T135" i="2" s="1"/>
  <c r="J138" i="2"/>
  <c r="I139" i="2"/>
  <c r="N136" i="2" l="1"/>
  <c r="T136" i="2" s="1"/>
  <c r="V136" i="2" s="1"/>
  <c r="U136" i="2"/>
  <c r="X136" i="2" s="1"/>
  <c r="I140" i="2"/>
  <c r="J139" i="2"/>
  <c r="L137" i="2"/>
  <c r="M137" i="2" s="1"/>
  <c r="O137" i="2" s="1"/>
  <c r="A138" i="2"/>
  <c r="K138" i="2"/>
  <c r="Q140" i="2"/>
  <c r="AB140" i="2" s="1"/>
  <c r="P140" i="2"/>
  <c r="C141" i="2"/>
  <c r="V135" i="2"/>
  <c r="W135" i="2"/>
  <c r="AA135" i="2" s="1"/>
  <c r="AC135" i="2" s="1"/>
  <c r="S135" i="2"/>
  <c r="W136" i="2" l="1"/>
  <c r="AA136" i="2" s="1"/>
  <c r="AC136" i="2" s="1"/>
  <c r="S136" i="2"/>
  <c r="U137" i="2"/>
  <c r="X137" i="2" s="1"/>
  <c r="P141" i="2"/>
  <c r="Q141" i="2"/>
  <c r="AB141" i="2" s="1"/>
  <c r="C142" i="2"/>
  <c r="L138" i="2"/>
  <c r="M138" i="2" s="1"/>
  <c r="N138" i="2" s="1"/>
  <c r="T138" i="2" s="1"/>
  <c r="A139" i="2"/>
  <c r="K139" i="2"/>
  <c r="N137" i="2"/>
  <c r="T137" i="2" s="1"/>
  <c r="J140" i="2"/>
  <c r="I141" i="2"/>
  <c r="Y136" i="2"/>
  <c r="Y135" i="2"/>
  <c r="O138" i="2" l="1"/>
  <c r="U138" i="2" s="1"/>
  <c r="X138" i="2" s="1"/>
  <c r="V137" i="2"/>
  <c r="W137" i="2"/>
  <c r="AA137" i="2" s="1"/>
  <c r="AC137" i="2" s="1"/>
  <c r="J141" i="2"/>
  <c r="I142" i="2"/>
  <c r="L139" i="2"/>
  <c r="M139" i="2" s="1"/>
  <c r="O139" i="2" s="1"/>
  <c r="V138" i="2"/>
  <c r="W138" i="2"/>
  <c r="AA138" i="2" s="1"/>
  <c r="AC138" i="2" s="1"/>
  <c r="A140" i="2"/>
  <c r="K140" i="2"/>
  <c r="Q142" i="2"/>
  <c r="AB142" i="2" s="1"/>
  <c r="P142" i="2"/>
  <c r="C143" i="2"/>
  <c r="S137" i="2"/>
  <c r="S138" i="2" l="1"/>
  <c r="Y138" i="2"/>
  <c r="U139" i="2"/>
  <c r="X139" i="2" s="1"/>
  <c r="Q143" i="2"/>
  <c r="AB143" i="2" s="1"/>
  <c r="P143" i="2"/>
  <c r="C144" i="2"/>
  <c r="L140" i="2"/>
  <c r="M140" i="2" s="1"/>
  <c r="O140" i="2" s="1"/>
  <c r="Y137" i="2"/>
  <c r="J142" i="2"/>
  <c r="I143" i="2"/>
  <c r="N139" i="2"/>
  <c r="T139" i="2" s="1"/>
  <c r="A141" i="2"/>
  <c r="K141" i="2"/>
  <c r="N140" i="2" l="1"/>
  <c r="T140" i="2" s="1"/>
  <c r="V140" i="2" s="1"/>
  <c r="J143" i="2"/>
  <c r="I144" i="2"/>
  <c r="L141" i="2"/>
  <c r="M141" i="2" s="1"/>
  <c r="O141" i="2" s="1"/>
  <c r="A142" i="2"/>
  <c r="K142" i="2"/>
  <c r="U140" i="2"/>
  <c r="X140" i="2" s="1"/>
  <c r="V139" i="2"/>
  <c r="W139" i="2"/>
  <c r="AA139" i="2" s="1"/>
  <c r="AC139" i="2" s="1"/>
  <c r="Q144" i="2"/>
  <c r="AB144" i="2" s="1"/>
  <c r="P144" i="2"/>
  <c r="C145" i="2"/>
  <c r="S139" i="2"/>
  <c r="W140" i="2" l="1"/>
  <c r="AA140" i="2" s="1"/>
  <c r="AC140" i="2" s="1"/>
  <c r="S140" i="2"/>
  <c r="U141" i="2"/>
  <c r="X141" i="2" s="1"/>
  <c r="Y139" i="2"/>
  <c r="J144" i="2"/>
  <c r="I145" i="2"/>
  <c r="P145" i="2"/>
  <c r="Q145" i="2"/>
  <c r="AB145" i="2" s="1"/>
  <c r="C146" i="2"/>
  <c r="N141" i="2"/>
  <c r="T141" i="2" s="1"/>
  <c r="A143" i="2"/>
  <c r="K143" i="2"/>
  <c r="L142" i="2"/>
  <c r="M142" i="2" s="1"/>
  <c r="O142" i="2" s="1"/>
  <c r="Y140" i="2" l="1"/>
  <c r="N142" i="2"/>
  <c r="T142" i="2" s="1"/>
  <c r="V142" i="2" s="1"/>
  <c r="U142" i="2"/>
  <c r="X142" i="2" s="1"/>
  <c r="J145" i="2"/>
  <c r="I146" i="2"/>
  <c r="V141" i="2"/>
  <c r="W141" i="2"/>
  <c r="AA141" i="2" s="1"/>
  <c r="AC141" i="2" s="1"/>
  <c r="L143" i="2"/>
  <c r="M143" i="2" s="1"/>
  <c r="O143" i="2" s="1"/>
  <c r="P146" i="2"/>
  <c r="Q146" i="2"/>
  <c r="AB146" i="2" s="1"/>
  <c r="C147" i="2"/>
  <c r="A144" i="2"/>
  <c r="K144" i="2"/>
  <c r="S141" i="2"/>
  <c r="W142" i="2" l="1"/>
  <c r="AA142" i="2" s="1"/>
  <c r="AC142" i="2" s="1"/>
  <c r="S142" i="2"/>
  <c r="N143" i="2"/>
  <c r="T143" i="2" s="1"/>
  <c r="V143" i="2" s="1"/>
  <c r="U143" i="2"/>
  <c r="X143" i="2" s="1"/>
  <c r="P147" i="2"/>
  <c r="Q147" i="2"/>
  <c r="AB147" i="2" s="1"/>
  <c r="C148" i="2"/>
  <c r="A145" i="2"/>
  <c r="K145" i="2"/>
  <c r="Y141" i="2"/>
  <c r="L144" i="2"/>
  <c r="M144" i="2" s="1"/>
  <c r="N144" i="2" s="1"/>
  <c r="T144" i="2" s="1"/>
  <c r="J146" i="2"/>
  <c r="I147" i="2"/>
  <c r="Y142" i="2" l="1"/>
  <c r="W143" i="2"/>
  <c r="AA143" i="2" s="1"/>
  <c r="AC143" i="2" s="1"/>
  <c r="S143" i="2"/>
  <c r="V144" i="2"/>
  <c r="W144" i="2"/>
  <c r="AA144" i="2" s="1"/>
  <c r="AC144" i="2" s="1"/>
  <c r="A146" i="2"/>
  <c r="K146" i="2"/>
  <c r="L145" i="2"/>
  <c r="M145" i="2" s="1"/>
  <c r="O145" i="2" s="1"/>
  <c r="O144" i="2"/>
  <c r="J147" i="2"/>
  <c r="I148" i="2"/>
  <c r="P148" i="2"/>
  <c r="Q148" i="2"/>
  <c r="AB148" i="2" s="1"/>
  <c r="C149" i="2"/>
  <c r="N145" i="2" l="1"/>
  <c r="T145" i="2" s="1"/>
  <c r="V145" i="2" s="1"/>
  <c r="Y143" i="2"/>
  <c r="U145" i="2"/>
  <c r="X145" i="2" s="1"/>
  <c r="S144" i="2"/>
  <c r="U144" i="2"/>
  <c r="X144" i="2" s="1"/>
  <c r="Y144" i="2" s="1"/>
  <c r="Q149" i="2"/>
  <c r="AB149" i="2" s="1"/>
  <c r="P149" i="2"/>
  <c r="C150" i="2"/>
  <c r="J148" i="2"/>
  <c r="I149" i="2"/>
  <c r="L146" i="2"/>
  <c r="M146" i="2" s="1"/>
  <c r="O146" i="2" s="1"/>
  <c r="A147" i="2"/>
  <c r="K147" i="2"/>
  <c r="W145" i="2" l="1"/>
  <c r="AA145" i="2" s="1"/>
  <c r="AC145" i="2" s="1"/>
  <c r="S145" i="2"/>
  <c r="N146" i="2"/>
  <c r="T146" i="2" s="1"/>
  <c r="V146" i="2" s="1"/>
  <c r="U146" i="2"/>
  <c r="X146" i="2" s="1"/>
  <c r="J149" i="2"/>
  <c r="I150" i="2"/>
  <c r="Q150" i="2"/>
  <c r="AB150" i="2" s="1"/>
  <c r="P150" i="2"/>
  <c r="C151" i="2"/>
  <c r="A148" i="2"/>
  <c r="K148" i="2"/>
  <c r="L147" i="2"/>
  <c r="M147" i="2" s="1"/>
  <c r="O147" i="2" s="1"/>
  <c r="Y145" i="2" l="1"/>
  <c r="N147" i="2"/>
  <c r="T147" i="2" s="1"/>
  <c r="V147" i="2" s="1"/>
  <c r="W146" i="2"/>
  <c r="AA146" i="2" s="1"/>
  <c r="AC146" i="2" s="1"/>
  <c r="S146" i="2"/>
  <c r="A149" i="2"/>
  <c r="K149" i="2"/>
  <c r="U147" i="2"/>
  <c r="X147" i="2" s="1"/>
  <c r="P151" i="2"/>
  <c r="Q151" i="2"/>
  <c r="AB151" i="2" s="1"/>
  <c r="C152" i="2"/>
  <c r="L148" i="2"/>
  <c r="M148" i="2" s="1"/>
  <c r="O148" i="2" s="1"/>
  <c r="J150" i="2"/>
  <c r="I151" i="2"/>
  <c r="S147" i="2" l="1"/>
  <c r="W147" i="2"/>
  <c r="AA147" i="2" s="1"/>
  <c r="AC147" i="2" s="1"/>
  <c r="Y146" i="2"/>
  <c r="N148" i="2"/>
  <c r="T148" i="2" s="1"/>
  <c r="V148" i="2" s="1"/>
  <c r="U148" i="2"/>
  <c r="X148" i="2" s="1"/>
  <c r="J151" i="2"/>
  <c r="I152" i="2"/>
  <c r="A150" i="2"/>
  <c r="K150" i="2"/>
  <c r="P152" i="2"/>
  <c r="Q152" i="2"/>
  <c r="AB152" i="2" s="1"/>
  <c r="C153" i="2"/>
  <c r="L149" i="2"/>
  <c r="M149" i="2" s="1"/>
  <c r="O149" i="2" s="1"/>
  <c r="W148" i="2" l="1"/>
  <c r="AA148" i="2" s="1"/>
  <c r="AC148" i="2" s="1"/>
  <c r="Y147" i="2"/>
  <c r="N149" i="2"/>
  <c r="T149" i="2" s="1"/>
  <c r="W149" i="2" s="1"/>
  <c r="AA149" i="2" s="1"/>
  <c r="AC149" i="2" s="1"/>
  <c r="S148" i="2"/>
  <c r="A151" i="2"/>
  <c r="K151" i="2"/>
  <c r="L150" i="2"/>
  <c r="M150" i="2" s="1"/>
  <c r="O150" i="2" s="1"/>
  <c r="Q153" i="2"/>
  <c r="AB153" i="2" s="1"/>
  <c r="P153" i="2"/>
  <c r="C154" i="2"/>
  <c r="U149" i="2"/>
  <c r="X149" i="2" s="1"/>
  <c r="J152" i="2"/>
  <c r="I153" i="2"/>
  <c r="V149" i="2" l="1"/>
  <c r="Y148" i="2"/>
  <c r="S149" i="2"/>
  <c r="U150" i="2"/>
  <c r="X150" i="2" s="1"/>
  <c r="J153" i="2"/>
  <c r="I154" i="2"/>
  <c r="P154" i="2"/>
  <c r="Q154" i="2"/>
  <c r="AB154" i="2" s="1"/>
  <c r="C155" i="2"/>
  <c r="N150" i="2"/>
  <c r="T150" i="2" s="1"/>
  <c r="A152" i="2"/>
  <c r="K152" i="2"/>
  <c r="L151" i="2"/>
  <c r="M151" i="2" s="1"/>
  <c r="N151" i="2" s="1"/>
  <c r="T151" i="2" s="1"/>
  <c r="Y149" i="2"/>
  <c r="W151" i="2" l="1"/>
  <c r="AA151" i="2" s="1"/>
  <c r="AC151" i="2" s="1"/>
  <c r="V151" i="2"/>
  <c r="Q155" i="2"/>
  <c r="AB155" i="2" s="1"/>
  <c r="P155" i="2"/>
  <c r="C156" i="2"/>
  <c r="L152" i="2"/>
  <c r="M152" i="2" s="1"/>
  <c r="O152" i="2" s="1"/>
  <c r="O151" i="2"/>
  <c r="A153" i="2"/>
  <c r="K153" i="2"/>
  <c r="W150" i="2"/>
  <c r="AA150" i="2" s="1"/>
  <c r="AC150" i="2" s="1"/>
  <c r="V150" i="2"/>
  <c r="J154" i="2"/>
  <c r="I155" i="2"/>
  <c r="S150" i="2"/>
  <c r="N152" i="2" l="1"/>
  <c r="T152" i="2" s="1"/>
  <c r="W152" i="2" s="1"/>
  <c r="AA152" i="2" s="1"/>
  <c r="AC152" i="2" s="1"/>
  <c r="Y150" i="2"/>
  <c r="A154" i="2"/>
  <c r="K154" i="2"/>
  <c r="L153" i="2"/>
  <c r="M153" i="2" s="1"/>
  <c r="O153" i="2" s="1"/>
  <c r="U152" i="2"/>
  <c r="X152" i="2" s="1"/>
  <c r="I156" i="2"/>
  <c r="J155" i="2"/>
  <c r="S151" i="2"/>
  <c r="U151" i="2"/>
  <c r="X151" i="2" s="1"/>
  <c r="Y151" i="2" s="1"/>
  <c r="Q156" i="2"/>
  <c r="AB156" i="2" s="1"/>
  <c r="P156" i="2"/>
  <c r="C157" i="2"/>
  <c r="S152" i="2" l="1"/>
  <c r="V152" i="2"/>
  <c r="N153" i="2"/>
  <c r="T153" i="2" s="1"/>
  <c r="V153" i="2" s="1"/>
  <c r="Y152" i="2"/>
  <c r="U153" i="2"/>
  <c r="X153" i="2" s="1"/>
  <c r="J156" i="2"/>
  <c r="I157" i="2"/>
  <c r="A155" i="2"/>
  <c r="K155" i="2"/>
  <c r="L154" i="2"/>
  <c r="M154" i="2" s="1"/>
  <c r="O154" i="2" s="1"/>
  <c r="Q157" i="2"/>
  <c r="AB157" i="2" s="1"/>
  <c r="P157" i="2"/>
  <c r="C158" i="2"/>
  <c r="W153" i="2" l="1"/>
  <c r="AA153" i="2" s="1"/>
  <c r="AC153" i="2" s="1"/>
  <c r="N154" i="2"/>
  <c r="T154" i="2" s="1"/>
  <c r="W154" i="2" s="1"/>
  <c r="AA154" i="2" s="1"/>
  <c r="AC154" i="2" s="1"/>
  <c r="S153" i="2"/>
  <c r="U154" i="2"/>
  <c r="X154" i="2" s="1"/>
  <c r="A156" i="2"/>
  <c r="K156" i="2"/>
  <c r="P158" i="2"/>
  <c r="Q158" i="2"/>
  <c r="AB158" i="2" s="1"/>
  <c r="C159" i="2"/>
  <c r="L155" i="2"/>
  <c r="M155" i="2" s="1"/>
  <c r="N155" i="2" s="1"/>
  <c r="T155" i="2" s="1"/>
  <c r="J157" i="2"/>
  <c r="I158" i="2"/>
  <c r="V154" i="2" l="1"/>
  <c r="Y153" i="2"/>
  <c r="S154" i="2"/>
  <c r="O155" i="2"/>
  <c r="S155" i="2" s="1"/>
  <c r="V155" i="2"/>
  <c r="W155" i="2"/>
  <c r="AA155" i="2" s="1"/>
  <c r="AC155" i="2" s="1"/>
  <c r="J158" i="2"/>
  <c r="I159" i="2"/>
  <c r="A157" i="2"/>
  <c r="K157" i="2"/>
  <c r="L156" i="2"/>
  <c r="M156" i="2" s="1"/>
  <c r="N156" i="2" s="1"/>
  <c r="T156" i="2" s="1"/>
  <c r="Y154" i="2"/>
  <c r="Q159" i="2"/>
  <c r="AB159" i="2" s="1"/>
  <c r="P159" i="2"/>
  <c r="C160" i="2"/>
  <c r="U155" i="2" l="1"/>
  <c r="X155" i="2" s="1"/>
  <c r="Y155" i="2" s="1"/>
  <c r="V156" i="2"/>
  <c r="W156" i="2"/>
  <c r="AA156" i="2" s="1"/>
  <c r="AC156" i="2" s="1"/>
  <c r="O156" i="2"/>
  <c r="I160" i="2"/>
  <c r="J159" i="2"/>
  <c r="Q160" i="2"/>
  <c r="AB160" i="2" s="1"/>
  <c r="P160" i="2"/>
  <c r="C161" i="2"/>
  <c r="A158" i="2"/>
  <c r="K158" i="2"/>
  <c r="L157" i="2"/>
  <c r="M157" i="2" s="1"/>
  <c r="O157" i="2" s="1"/>
  <c r="U157" i="2" l="1"/>
  <c r="X157" i="2" s="1"/>
  <c r="L158" i="2"/>
  <c r="M158" i="2" s="1"/>
  <c r="N158" i="2" s="1"/>
  <c r="T158" i="2" s="1"/>
  <c r="S156" i="2"/>
  <c r="U156" i="2"/>
  <c r="X156" i="2" s="1"/>
  <c r="Y156" i="2" s="1"/>
  <c r="N157" i="2"/>
  <c r="T157" i="2" s="1"/>
  <c r="A159" i="2"/>
  <c r="K159" i="2"/>
  <c r="P161" i="2"/>
  <c r="Q161" i="2"/>
  <c r="AB161" i="2" s="1"/>
  <c r="C162" i="2"/>
  <c r="J160" i="2"/>
  <c r="I161" i="2"/>
  <c r="O158" i="2" l="1"/>
  <c r="U158" i="2" s="1"/>
  <c r="X158" i="2" s="1"/>
  <c r="V158" i="2"/>
  <c r="W158" i="2"/>
  <c r="AA158" i="2" s="1"/>
  <c r="AC158" i="2" s="1"/>
  <c r="J161" i="2"/>
  <c r="I162" i="2"/>
  <c r="V157" i="2"/>
  <c r="W157" i="2"/>
  <c r="AA157" i="2" s="1"/>
  <c r="AC157" i="2" s="1"/>
  <c r="A160" i="2"/>
  <c r="K160" i="2"/>
  <c r="L159" i="2"/>
  <c r="M159" i="2" s="1"/>
  <c r="N159" i="2" s="1"/>
  <c r="T159" i="2" s="1"/>
  <c r="S157" i="2"/>
  <c r="P162" i="2"/>
  <c r="Q162" i="2"/>
  <c r="AB162" i="2" s="1"/>
  <c r="C163" i="2"/>
  <c r="S158" i="2" l="1"/>
  <c r="Y158" i="2"/>
  <c r="Y157" i="2"/>
  <c r="V159" i="2"/>
  <c r="W159" i="2"/>
  <c r="AA159" i="2" s="1"/>
  <c r="AC159" i="2" s="1"/>
  <c r="A161" i="2"/>
  <c r="K161" i="2"/>
  <c r="L160" i="2"/>
  <c r="M160" i="2" s="1"/>
  <c r="N160" i="2" s="1"/>
  <c r="T160" i="2" s="1"/>
  <c r="P163" i="2"/>
  <c r="Q163" i="2"/>
  <c r="AB163" i="2" s="1"/>
  <c r="C164" i="2"/>
  <c r="O159" i="2"/>
  <c r="J162" i="2"/>
  <c r="I163" i="2"/>
  <c r="O160" i="2" l="1"/>
  <c r="S160" i="2" s="1"/>
  <c r="J163" i="2"/>
  <c r="I164" i="2"/>
  <c r="L161" i="2"/>
  <c r="M161" i="2" s="1"/>
  <c r="O161" i="2" s="1"/>
  <c r="S159" i="2"/>
  <c r="U159" i="2"/>
  <c r="X159" i="2" s="1"/>
  <c r="Y159" i="2" s="1"/>
  <c r="P164" i="2"/>
  <c r="Q164" i="2"/>
  <c r="AB164" i="2" s="1"/>
  <c r="C165" i="2"/>
  <c r="V160" i="2"/>
  <c r="W160" i="2"/>
  <c r="AA160" i="2" s="1"/>
  <c r="AC160" i="2" s="1"/>
  <c r="A162" i="2"/>
  <c r="K162" i="2"/>
  <c r="U160" i="2" l="1"/>
  <c r="X160" i="2" s="1"/>
  <c r="Y160" i="2" s="1"/>
  <c r="U161" i="2"/>
  <c r="X161" i="2" s="1"/>
  <c r="J164" i="2"/>
  <c r="I165" i="2"/>
  <c r="N161" i="2"/>
  <c r="T161" i="2" s="1"/>
  <c r="A163" i="2"/>
  <c r="K163" i="2"/>
  <c r="L162" i="2"/>
  <c r="M162" i="2" s="1"/>
  <c r="O162" i="2" s="1"/>
  <c r="Q165" i="2"/>
  <c r="AB165" i="2" s="1"/>
  <c r="P165" i="2"/>
  <c r="C166" i="2"/>
  <c r="N162" i="2" l="1"/>
  <c r="T162" i="2" s="1"/>
  <c r="V162" i="2" s="1"/>
  <c r="U162" i="2"/>
  <c r="X162" i="2" s="1"/>
  <c r="L163" i="2"/>
  <c r="M163" i="2" s="1"/>
  <c r="O163" i="2" s="1"/>
  <c r="A164" i="2"/>
  <c r="K164" i="2"/>
  <c r="S161" i="2"/>
  <c r="Q166" i="2"/>
  <c r="AB166" i="2" s="1"/>
  <c r="P166" i="2"/>
  <c r="C167" i="2"/>
  <c r="V161" i="2"/>
  <c r="W161" i="2"/>
  <c r="AA161" i="2" s="1"/>
  <c r="AC161" i="2" s="1"/>
  <c r="I166" i="2"/>
  <c r="J165" i="2"/>
  <c r="W162" i="2" l="1"/>
  <c r="AA162" i="2" s="1"/>
  <c r="AC162" i="2" s="1"/>
  <c r="S162" i="2"/>
  <c r="Y161" i="2"/>
  <c r="N163" i="2"/>
  <c r="T163" i="2" s="1"/>
  <c r="W163" i="2" s="1"/>
  <c r="AA163" i="2" s="1"/>
  <c r="AC163" i="2" s="1"/>
  <c r="A165" i="2"/>
  <c r="K165" i="2"/>
  <c r="U163" i="2"/>
  <c r="X163" i="2" s="1"/>
  <c r="J166" i="2"/>
  <c r="I167" i="2"/>
  <c r="P167" i="2"/>
  <c r="Q167" i="2"/>
  <c r="AB167" i="2" s="1"/>
  <c r="C168" i="2"/>
  <c r="L164" i="2"/>
  <c r="M164" i="2" s="1"/>
  <c r="O164" i="2" s="1"/>
  <c r="Y162" i="2" l="1"/>
  <c r="N164" i="2"/>
  <c r="T164" i="2" s="1"/>
  <c r="V164" i="2" s="1"/>
  <c r="S163" i="2"/>
  <c r="V163" i="2"/>
  <c r="Y163" i="2"/>
  <c r="P168" i="2"/>
  <c r="Q168" i="2"/>
  <c r="AB168" i="2" s="1"/>
  <c r="C169" i="2"/>
  <c r="L165" i="2"/>
  <c r="M165" i="2" s="1"/>
  <c r="N165" i="2" s="1"/>
  <c r="T165" i="2" s="1"/>
  <c r="U164" i="2"/>
  <c r="X164" i="2" s="1"/>
  <c r="A166" i="2"/>
  <c r="K166" i="2"/>
  <c r="J167" i="2"/>
  <c r="I168" i="2"/>
  <c r="W164" i="2" l="1"/>
  <c r="AA164" i="2" s="1"/>
  <c r="AC164" i="2" s="1"/>
  <c r="S164" i="2"/>
  <c r="V165" i="2"/>
  <c r="W165" i="2"/>
  <c r="AA165" i="2" s="1"/>
  <c r="AC165" i="2" s="1"/>
  <c r="J168" i="2"/>
  <c r="I169" i="2"/>
  <c r="P169" i="2"/>
  <c r="Q169" i="2"/>
  <c r="AB169" i="2" s="1"/>
  <c r="C170" i="2"/>
  <c r="A167" i="2"/>
  <c r="K167" i="2"/>
  <c r="L166" i="2"/>
  <c r="M166" i="2" s="1"/>
  <c r="O166" i="2" s="1"/>
  <c r="O165" i="2"/>
  <c r="Y164" i="2" l="1"/>
  <c r="N166" i="2"/>
  <c r="T166" i="2" s="1"/>
  <c r="W166" i="2" s="1"/>
  <c r="AA166" i="2" s="1"/>
  <c r="AC166" i="2" s="1"/>
  <c r="U166" i="2"/>
  <c r="X166" i="2" s="1"/>
  <c r="J169" i="2"/>
  <c r="I170" i="2"/>
  <c r="P170" i="2"/>
  <c r="Q170" i="2"/>
  <c r="AB170" i="2" s="1"/>
  <c r="C171" i="2"/>
  <c r="A168" i="2"/>
  <c r="K168" i="2"/>
  <c r="S165" i="2"/>
  <c r="U165" i="2"/>
  <c r="X165" i="2" s="1"/>
  <c r="Y165" i="2" s="1"/>
  <c r="L167" i="2"/>
  <c r="M167" i="2" s="1"/>
  <c r="N167" i="2" s="1"/>
  <c r="T167" i="2" s="1"/>
  <c r="S166" i="2" l="1"/>
  <c r="V166" i="2"/>
  <c r="Y166" i="2"/>
  <c r="V167" i="2"/>
  <c r="W167" i="2"/>
  <c r="AA167" i="2" s="1"/>
  <c r="AC167" i="2" s="1"/>
  <c r="O167" i="2"/>
  <c r="L168" i="2"/>
  <c r="M168" i="2" s="1"/>
  <c r="O168" i="2" s="1"/>
  <c r="J170" i="2"/>
  <c r="I171" i="2"/>
  <c r="Q171" i="2"/>
  <c r="AB171" i="2" s="1"/>
  <c r="P171" i="2"/>
  <c r="C172" i="2"/>
  <c r="A169" i="2"/>
  <c r="K169" i="2"/>
  <c r="N168" i="2" l="1"/>
  <c r="T168" i="2" s="1"/>
  <c r="W168" i="2" s="1"/>
  <c r="AA168" i="2" s="1"/>
  <c r="AC168" i="2" s="1"/>
  <c r="U168" i="2"/>
  <c r="X168" i="2" s="1"/>
  <c r="J171" i="2"/>
  <c r="I172" i="2"/>
  <c r="P172" i="2"/>
  <c r="Q172" i="2"/>
  <c r="AB172" i="2" s="1"/>
  <c r="C173" i="2"/>
  <c r="A170" i="2"/>
  <c r="K170" i="2"/>
  <c r="S167" i="2"/>
  <c r="U167" i="2"/>
  <c r="X167" i="2" s="1"/>
  <c r="Y167" i="2" s="1"/>
  <c r="L169" i="2"/>
  <c r="M169" i="2" s="1"/>
  <c r="O169" i="2" s="1"/>
  <c r="V168" i="2" l="1"/>
  <c r="N169" i="2"/>
  <c r="T169" i="2" s="1"/>
  <c r="W169" i="2" s="1"/>
  <c r="AA169" i="2" s="1"/>
  <c r="AC169" i="2" s="1"/>
  <c r="S168" i="2"/>
  <c r="Y168" i="2"/>
  <c r="U169" i="2"/>
  <c r="X169" i="2" s="1"/>
  <c r="L170" i="2"/>
  <c r="M170" i="2" s="1"/>
  <c r="O170" i="2" s="1"/>
  <c r="J172" i="2"/>
  <c r="I173" i="2"/>
  <c r="Q173" i="2"/>
  <c r="AB173" i="2" s="1"/>
  <c r="P173" i="2"/>
  <c r="C174" i="2"/>
  <c r="A171" i="2"/>
  <c r="K171" i="2"/>
  <c r="V169" i="2" l="1"/>
  <c r="S169" i="2"/>
  <c r="N170" i="2"/>
  <c r="T170" i="2" s="1"/>
  <c r="V170" i="2" s="1"/>
  <c r="Y169" i="2"/>
  <c r="L171" i="2"/>
  <c r="M171" i="2" s="1"/>
  <c r="N171" i="2" s="1"/>
  <c r="T171" i="2" s="1"/>
  <c r="U170" i="2"/>
  <c r="X170" i="2" s="1"/>
  <c r="J173" i="2"/>
  <c r="I174" i="2"/>
  <c r="P174" i="2"/>
  <c r="Q174" i="2"/>
  <c r="AB174" i="2" s="1"/>
  <c r="C175" i="2"/>
  <c r="A172" i="2"/>
  <c r="K172" i="2"/>
  <c r="S170" i="2" l="1"/>
  <c r="W170" i="2"/>
  <c r="AA170" i="2" s="1"/>
  <c r="AC170" i="2" s="1"/>
  <c r="O171" i="2"/>
  <c r="U171" i="2" s="1"/>
  <c r="X171" i="2" s="1"/>
  <c r="V171" i="2"/>
  <c r="W171" i="2"/>
  <c r="AA171" i="2" s="1"/>
  <c r="AC171" i="2" s="1"/>
  <c r="J174" i="2"/>
  <c r="I175" i="2"/>
  <c r="L172" i="2"/>
  <c r="M172" i="2" s="1"/>
  <c r="O172" i="2" s="1"/>
  <c r="A173" i="2"/>
  <c r="K173" i="2"/>
  <c r="P175" i="2"/>
  <c r="Q175" i="2"/>
  <c r="AB175" i="2" s="1"/>
  <c r="C176" i="2"/>
  <c r="S171" i="2" l="1"/>
  <c r="Y170" i="2"/>
  <c r="Y171" i="2"/>
  <c r="N172" i="2"/>
  <c r="T172" i="2" s="1"/>
  <c r="V172" i="2" s="1"/>
  <c r="U172" i="2"/>
  <c r="X172" i="2" s="1"/>
  <c r="A174" i="2"/>
  <c r="K174" i="2"/>
  <c r="P176" i="2"/>
  <c r="Q176" i="2"/>
  <c r="AB176" i="2" s="1"/>
  <c r="C177" i="2"/>
  <c r="L173" i="2"/>
  <c r="M173" i="2" s="1"/>
  <c r="N173" i="2" s="1"/>
  <c r="T173" i="2" s="1"/>
  <c r="J175" i="2"/>
  <c r="I176" i="2"/>
  <c r="W172" i="2" l="1"/>
  <c r="AA172" i="2" s="1"/>
  <c r="AC172" i="2" s="1"/>
  <c r="S172" i="2"/>
  <c r="O173" i="2"/>
  <c r="U173" i="2" s="1"/>
  <c r="X173" i="2" s="1"/>
  <c r="V173" i="2"/>
  <c r="W173" i="2"/>
  <c r="AA173" i="2" s="1"/>
  <c r="AC173" i="2" s="1"/>
  <c r="L174" i="2"/>
  <c r="M174" i="2" s="1"/>
  <c r="N174" i="2" s="1"/>
  <c r="T174" i="2" s="1"/>
  <c r="J176" i="2"/>
  <c r="I177" i="2"/>
  <c r="Q177" i="2"/>
  <c r="AB177" i="2" s="1"/>
  <c r="P177" i="2"/>
  <c r="C178" i="2"/>
  <c r="A175" i="2"/>
  <c r="K175" i="2"/>
  <c r="Y172" i="2"/>
  <c r="S173" i="2" l="1"/>
  <c r="Y173" i="2"/>
  <c r="V174" i="2"/>
  <c r="W174" i="2"/>
  <c r="AA174" i="2" s="1"/>
  <c r="AC174" i="2" s="1"/>
  <c r="P178" i="2"/>
  <c r="Q178" i="2"/>
  <c r="AB178" i="2" s="1"/>
  <c r="C179" i="2"/>
  <c r="A176" i="2"/>
  <c r="K176" i="2"/>
  <c r="L175" i="2"/>
  <c r="M175" i="2" s="1"/>
  <c r="O175" i="2" s="1"/>
  <c r="O174" i="2"/>
  <c r="J177" i="2"/>
  <c r="I178" i="2"/>
  <c r="U175" i="2" l="1"/>
  <c r="X175" i="2" s="1"/>
  <c r="J178" i="2"/>
  <c r="I179" i="2"/>
  <c r="N175" i="2"/>
  <c r="T175" i="2" s="1"/>
  <c r="U174" i="2"/>
  <c r="X174" i="2" s="1"/>
  <c r="Y174" i="2" s="1"/>
  <c r="S174" i="2"/>
  <c r="L176" i="2"/>
  <c r="M176" i="2" s="1"/>
  <c r="O176" i="2" s="1"/>
  <c r="A177" i="2"/>
  <c r="K177" i="2"/>
  <c r="P179" i="2"/>
  <c r="Q179" i="2"/>
  <c r="AB179" i="2" s="1"/>
  <c r="C180" i="2"/>
  <c r="N176" i="2" l="1"/>
  <c r="T176" i="2" s="1"/>
  <c r="W176" i="2" s="1"/>
  <c r="AA176" i="2" s="1"/>
  <c r="AC176" i="2" s="1"/>
  <c r="P180" i="2"/>
  <c r="Q180" i="2"/>
  <c r="AB180" i="2" s="1"/>
  <c r="C181" i="2"/>
  <c r="A178" i="2"/>
  <c r="K178" i="2"/>
  <c r="U176" i="2"/>
  <c r="X176" i="2" s="1"/>
  <c r="V175" i="2"/>
  <c r="W175" i="2"/>
  <c r="AA175" i="2" s="1"/>
  <c r="AC175" i="2" s="1"/>
  <c r="L177" i="2"/>
  <c r="M177" i="2" s="1"/>
  <c r="N177" i="2" s="1"/>
  <c r="T177" i="2" s="1"/>
  <c r="J179" i="2"/>
  <c r="I180" i="2"/>
  <c r="S175" i="2"/>
  <c r="V176" i="2" l="1"/>
  <c r="S176" i="2"/>
  <c r="O177" i="2"/>
  <c r="S177" i="2" s="1"/>
  <c r="Y176" i="2"/>
  <c r="P181" i="2"/>
  <c r="Q181" i="2"/>
  <c r="AB181" i="2" s="1"/>
  <c r="C182" i="2"/>
  <c r="J180" i="2"/>
  <c r="I181" i="2"/>
  <c r="Y175" i="2"/>
  <c r="V177" i="2"/>
  <c r="W177" i="2"/>
  <c r="AA177" i="2" s="1"/>
  <c r="AC177" i="2" s="1"/>
  <c r="A179" i="2"/>
  <c r="K179" i="2"/>
  <c r="L178" i="2"/>
  <c r="M178" i="2" s="1"/>
  <c r="N178" i="2" s="1"/>
  <c r="T178" i="2" s="1"/>
  <c r="U177" i="2" l="1"/>
  <c r="X177" i="2" s="1"/>
  <c r="Y177" i="2" s="1"/>
  <c r="W178" i="2"/>
  <c r="AA178" i="2" s="1"/>
  <c r="AC178" i="2" s="1"/>
  <c r="V178" i="2"/>
  <c r="A180" i="2"/>
  <c r="K180" i="2"/>
  <c r="P182" i="2"/>
  <c r="Q182" i="2"/>
  <c r="AB182" i="2" s="1"/>
  <c r="C183" i="2"/>
  <c r="O178" i="2"/>
  <c r="L179" i="2"/>
  <c r="M179" i="2" s="1"/>
  <c r="N179" i="2" s="1"/>
  <c r="T179" i="2" s="1"/>
  <c r="I182" i="2"/>
  <c r="J181" i="2"/>
  <c r="V179" i="2" l="1"/>
  <c r="W179" i="2"/>
  <c r="AA179" i="2" s="1"/>
  <c r="AC179" i="2" s="1"/>
  <c r="U178" i="2"/>
  <c r="X178" i="2" s="1"/>
  <c r="Y178" i="2" s="1"/>
  <c r="S178" i="2"/>
  <c r="O179" i="2"/>
  <c r="L180" i="2"/>
  <c r="M180" i="2" s="1"/>
  <c r="O180" i="2" s="1"/>
  <c r="J182" i="2"/>
  <c r="I183" i="2"/>
  <c r="A181" i="2"/>
  <c r="K181" i="2"/>
  <c r="P183" i="2"/>
  <c r="Q183" i="2"/>
  <c r="AB183" i="2" s="1"/>
  <c r="C184" i="2"/>
  <c r="N180" i="2" l="1"/>
  <c r="T180" i="2" s="1"/>
  <c r="V180" i="2" s="1"/>
  <c r="U180" i="2"/>
  <c r="X180" i="2" s="1"/>
  <c r="J183" i="2"/>
  <c r="I184" i="2"/>
  <c r="L181" i="2"/>
  <c r="M181" i="2" s="1"/>
  <c r="O181" i="2" s="1"/>
  <c r="Q184" i="2"/>
  <c r="AB184" i="2" s="1"/>
  <c r="P184" i="2"/>
  <c r="C185" i="2"/>
  <c r="A182" i="2"/>
  <c r="K182" i="2"/>
  <c r="S179" i="2"/>
  <c r="U179" i="2"/>
  <c r="X179" i="2" s="1"/>
  <c r="Y179" i="2" s="1"/>
  <c r="W180" i="2" l="1"/>
  <c r="AA180" i="2" s="1"/>
  <c r="AC180" i="2" s="1"/>
  <c r="S180" i="2"/>
  <c r="N181" i="2"/>
  <c r="T181" i="2" s="1"/>
  <c r="V181" i="2" s="1"/>
  <c r="U181" i="2"/>
  <c r="X181" i="2" s="1"/>
  <c r="A183" i="2"/>
  <c r="K183" i="2"/>
  <c r="L182" i="2"/>
  <c r="M182" i="2" s="1"/>
  <c r="O182" i="2" s="1"/>
  <c r="P185" i="2"/>
  <c r="Q185" i="2"/>
  <c r="AB185" i="2" s="1"/>
  <c r="C186" i="2"/>
  <c r="Y180" i="2"/>
  <c r="J184" i="2"/>
  <c r="I185" i="2"/>
  <c r="W181" i="2" l="1"/>
  <c r="AA181" i="2" s="1"/>
  <c r="AC181" i="2" s="1"/>
  <c r="N182" i="2"/>
  <c r="T182" i="2" s="1"/>
  <c r="V182" i="2" s="1"/>
  <c r="S181" i="2"/>
  <c r="U182" i="2"/>
  <c r="X182" i="2" s="1"/>
  <c r="J185" i="2"/>
  <c r="I186" i="2"/>
  <c r="Q186" i="2"/>
  <c r="AB186" i="2" s="1"/>
  <c r="P186" i="2"/>
  <c r="C187" i="2"/>
  <c r="L183" i="2"/>
  <c r="M183" i="2" s="1"/>
  <c r="O183" i="2" s="1"/>
  <c r="A184" i="2"/>
  <c r="K184" i="2"/>
  <c r="W182" i="2" l="1"/>
  <c r="AA182" i="2" s="1"/>
  <c r="AC182" i="2" s="1"/>
  <c r="Y181" i="2"/>
  <c r="S182" i="2"/>
  <c r="N183" i="2"/>
  <c r="T183" i="2" s="1"/>
  <c r="W183" i="2" s="1"/>
  <c r="AA183" i="2" s="1"/>
  <c r="AC183" i="2" s="1"/>
  <c r="L184" i="2"/>
  <c r="M184" i="2" s="1"/>
  <c r="N184" i="2" s="1"/>
  <c r="T184" i="2" s="1"/>
  <c r="P187" i="2"/>
  <c r="Q187" i="2"/>
  <c r="AB187" i="2" s="1"/>
  <c r="C188" i="2"/>
  <c r="A185" i="2"/>
  <c r="K185" i="2"/>
  <c r="U183" i="2"/>
  <c r="X183" i="2" s="1"/>
  <c r="J186" i="2"/>
  <c r="I187" i="2"/>
  <c r="Y182" i="2" l="1"/>
  <c r="V183" i="2"/>
  <c r="S183" i="2"/>
  <c r="O184" i="2"/>
  <c r="S184" i="2" s="1"/>
  <c r="V184" i="2"/>
  <c r="W184" i="2"/>
  <c r="AA184" i="2" s="1"/>
  <c r="AC184" i="2" s="1"/>
  <c r="J187" i="2"/>
  <c r="I188" i="2"/>
  <c r="L185" i="2"/>
  <c r="M185" i="2" s="1"/>
  <c r="N185" i="2" s="1"/>
  <c r="T185" i="2" s="1"/>
  <c r="A186" i="2"/>
  <c r="K186" i="2"/>
  <c r="Y183" i="2"/>
  <c r="Q188" i="2"/>
  <c r="AB188" i="2" s="1"/>
  <c r="P188" i="2"/>
  <c r="C189" i="2"/>
  <c r="U184" i="2" l="1"/>
  <c r="X184" i="2" s="1"/>
  <c r="Y184" i="2" s="1"/>
  <c r="V185" i="2"/>
  <c r="W185" i="2"/>
  <c r="AA185" i="2" s="1"/>
  <c r="AC185" i="2" s="1"/>
  <c r="Q189" i="2"/>
  <c r="AB189" i="2" s="1"/>
  <c r="P189" i="2"/>
  <c r="C190" i="2"/>
  <c r="L186" i="2"/>
  <c r="M186" i="2" s="1"/>
  <c r="N186" i="2" s="1"/>
  <c r="T186" i="2" s="1"/>
  <c r="O185" i="2"/>
  <c r="A187" i="2"/>
  <c r="K187" i="2"/>
  <c r="J188" i="2"/>
  <c r="I189" i="2"/>
  <c r="O186" i="2" l="1"/>
  <c r="U186" i="2" s="1"/>
  <c r="X186" i="2" s="1"/>
  <c r="V186" i="2"/>
  <c r="W186" i="2"/>
  <c r="AA186" i="2" s="1"/>
  <c r="AC186" i="2" s="1"/>
  <c r="S185" i="2"/>
  <c r="U185" i="2"/>
  <c r="X185" i="2" s="1"/>
  <c r="Y185" i="2" s="1"/>
  <c r="L187" i="2"/>
  <c r="M187" i="2" s="1"/>
  <c r="N187" i="2" s="1"/>
  <c r="T187" i="2" s="1"/>
  <c r="J189" i="2"/>
  <c r="I190" i="2"/>
  <c r="A188" i="2"/>
  <c r="K188" i="2"/>
  <c r="Q190" i="2"/>
  <c r="AB190" i="2" s="1"/>
  <c r="P190" i="2"/>
  <c r="C191" i="2"/>
  <c r="S186" i="2" l="1"/>
  <c r="Y186" i="2"/>
  <c r="V187" i="2"/>
  <c r="W187" i="2"/>
  <c r="AA187" i="2" s="1"/>
  <c r="AC187" i="2" s="1"/>
  <c r="J190" i="2"/>
  <c r="I191" i="2"/>
  <c r="O187" i="2"/>
  <c r="A189" i="2"/>
  <c r="K189" i="2"/>
  <c r="L188" i="2"/>
  <c r="M188" i="2" s="1"/>
  <c r="O188" i="2" s="1"/>
  <c r="P191" i="2"/>
  <c r="Q191" i="2"/>
  <c r="AB191" i="2" s="1"/>
  <c r="C192" i="2"/>
  <c r="N188" i="2" l="1"/>
  <c r="T188" i="2" s="1"/>
  <c r="W188" i="2" s="1"/>
  <c r="AA188" i="2" s="1"/>
  <c r="AC188" i="2" s="1"/>
  <c r="P192" i="2"/>
  <c r="Q192" i="2"/>
  <c r="AB192" i="2" s="1"/>
  <c r="C193" i="2"/>
  <c r="L189" i="2"/>
  <c r="M189" i="2" s="1"/>
  <c r="O189" i="2" s="1"/>
  <c r="A190" i="2"/>
  <c r="K190" i="2"/>
  <c r="U188" i="2"/>
  <c r="X188" i="2" s="1"/>
  <c r="S187" i="2"/>
  <c r="U187" i="2"/>
  <c r="X187" i="2" s="1"/>
  <c r="Y187" i="2" s="1"/>
  <c r="J191" i="2"/>
  <c r="I192" i="2"/>
  <c r="S188" i="2" l="1"/>
  <c r="V188" i="2"/>
  <c r="N189" i="2"/>
  <c r="T189" i="2" s="1"/>
  <c r="W189" i="2" s="1"/>
  <c r="AA189" i="2" s="1"/>
  <c r="AC189" i="2" s="1"/>
  <c r="Y188" i="2"/>
  <c r="U189" i="2"/>
  <c r="X189" i="2" s="1"/>
  <c r="A191" i="2"/>
  <c r="K191" i="2"/>
  <c r="L190" i="2"/>
  <c r="M190" i="2" s="1"/>
  <c r="O190" i="2" s="1"/>
  <c r="J192" i="2"/>
  <c r="I193" i="2"/>
  <c r="P193" i="2"/>
  <c r="Q193" i="2"/>
  <c r="AB193" i="2" s="1"/>
  <c r="C194" i="2"/>
  <c r="V189" i="2" l="1"/>
  <c r="S189" i="2"/>
  <c r="U190" i="2"/>
  <c r="X190" i="2" s="1"/>
  <c r="Q194" i="2"/>
  <c r="AB194" i="2" s="1"/>
  <c r="P194" i="2"/>
  <c r="C195" i="2"/>
  <c r="A192" i="2"/>
  <c r="K192" i="2"/>
  <c r="L191" i="2"/>
  <c r="M191" i="2" s="1"/>
  <c r="N191" i="2" s="1"/>
  <c r="T191" i="2" s="1"/>
  <c r="N190" i="2"/>
  <c r="T190" i="2" s="1"/>
  <c r="J193" i="2"/>
  <c r="I194" i="2"/>
  <c r="Y189" i="2"/>
  <c r="O191" i="2" l="1"/>
  <c r="S191" i="2" s="1"/>
  <c r="W191" i="2"/>
  <c r="AA191" i="2" s="1"/>
  <c r="AC191" i="2" s="1"/>
  <c r="V191" i="2"/>
  <c r="P195" i="2"/>
  <c r="Q195" i="2"/>
  <c r="AB195" i="2" s="1"/>
  <c r="C196" i="2"/>
  <c r="S190" i="2"/>
  <c r="V190" i="2"/>
  <c r="W190" i="2"/>
  <c r="AA190" i="2" s="1"/>
  <c r="AC190" i="2" s="1"/>
  <c r="L192" i="2"/>
  <c r="M192" i="2" s="1"/>
  <c r="N192" i="2" s="1"/>
  <c r="T192" i="2" s="1"/>
  <c r="J194" i="2"/>
  <c r="I195" i="2"/>
  <c r="A193" i="2"/>
  <c r="K193" i="2"/>
  <c r="U191" i="2" l="1"/>
  <c r="X191" i="2" s="1"/>
  <c r="Y191" i="2" s="1"/>
  <c r="Y190" i="2"/>
  <c r="V192" i="2"/>
  <c r="W192" i="2"/>
  <c r="AA192" i="2" s="1"/>
  <c r="AC192" i="2" s="1"/>
  <c r="A194" i="2"/>
  <c r="K194" i="2"/>
  <c r="O192" i="2"/>
  <c r="I196" i="2"/>
  <c r="J195" i="2"/>
  <c r="L193" i="2"/>
  <c r="M193" i="2" s="1"/>
  <c r="N193" i="2" s="1"/>
  <c r="T193" i="2" s="1"/>
  <c r="P196" i="2"/>
  <c r="Q196" i="2"/>
  <c r="AB196" i="2" s="1"/>
  <c r="C197" i="2"/>
  <c r="O193" i="2" l="1"/>
  <c r="S193" i="2" s="1"/>
  <c r="V193" i="2"/>
  <c r="W193" i="2"/>
  <c r="AA193" i="2" s="1"/>
  <c r="AC193" i="2" s="1"/>
  <c r="S192" i="2"/>
  <c r="U192" i="2"/>
  <c r="X192" i="2" s="1"/>
  <c r="Y192" i="2" s="1"/>
  <c r="A195" i="2"/>
  <c r="K195" i="2"/>
  <c r="L194" i="2"/>
  <c r="M194" i="2" s="1"/>
  <c r="O194" i="2" s="1"/>
  <c r="P197" i="2"/>
  <c r="Q197" i="2"/>
  <c r="AB197" i="2" s="1"/>
  <c r="C198" i="2"/>
  <c r="J196" i="2"/>
  <c r="I197" i="2"/>
  <c r="U193" i="2" l="1"/>
  <c r="X193" i="2" s="1"/>
  <c r="Y193" i="2" s="1"/>
  <c r="U194" i="2"/>
  <c r="X194" i="2" s="1"/>
  <c r="I198" i="2"/>
  <c r="J197" i="2"/>
  <c r="A196" i="2"/>
  <c r="K196" i="2"/>
  <c r="L195" i="2"/>
  <c r="M195" i="2" s="1"/>
  <c r="O195" i="2" s="1"/>
  <c r="N194" i="2"/>
  <c r="T194" i="2" s="1"/>
  <c r="P198" i="2"/>
  <c r="Q198" i="2"/>
  <c r="AB198" i="2" s="1"/>
  <c r="C199" i="2"/>
  <c r="N195" i="2" l="1"/>
  <c r="T195" i="2" s="1"/>
  <c r="W195" i="2" s="1"/>
  <c r="AA195" i="2" s="1"/>
  <c r="AC195" i="2" s="1"/>
  <c r="U195" i="2"/>
  <c r="X195" i="2" s="1"/>
  <c r="A197" i="2"/>
  <c r="K197" i="2"/>
  <c r="S194" i="2"/>
  <c r="J198" i="2"/>
  <c r="I199" i="2"/>
  <c r="V194" i="2"/>
  <c r="W194" i="2"/>
  <c r="AA194" i="2" s="1"/>
  <c r="AC194" i="2" s="1"/>
  <c r="L196" i="2"/>
  <c r="M196" i="2" s="1"/>
  <c r="O196" i="2" s="1"/>
  <c r="Q199" i="2"/>
  <c r="AB199" i="2" s="1"/>
  <c r="P199" i="2"/>
  <c r="C200" i="2"/>
  <c r="V195" i="2" l="1"/>
  <c r="S195" i="2"/>
  <c r="Y194" i="2"/>
  <c r="U196" i="2"/>
  <c r="X196" i="2" s="1"/>
  <c r="N196" i="2"/>
  <c r="T196" i="2" s="1"/>
  <c r="Q200" i="2"/>
  <c r="AB200" i="2" s="1"/>
  <c r="P200" i="2"/>
  <c r="C201" i="2"/>
  <c r="J199" i="2"/>
  <c r="I200" i="2"/>
  <c r="L197" i="2"/>
  <c r="M197" i="2" s="1"/>
  <c r="O197" i="2" s="1"/>
  <c r="A198" i="2"/>
  <c r="K198" i="2"/>
  <c r="Y195" i="2"/>
  <c r="N197" i="2" l="1"/>
  <c r="T197" i="2" s="1"/>
  <c r="W197" i="2" s="1"/>
  <c r="AA197" i="2" s="1"/>
  <c r="AC197" i="2" s="1"/>
  <c r="U197" i="2"/>
  <c r="X197" i="2" s="1"/>
  <c r="J200" i="2"/>
  <c r="I201" i="2"/>
  <c r="S196" i="2"/>
  <c r="A199" i="2"/>
  <c r="K199" i="2"/>
  <c r="W196" i="2"/>
  <c r="AA196" i="2" s="1"/>
  <c r="AC196" i="2" s="1"/>
  <c r="V196" i="2"/>
  <c r="L198" i="2"/>
  <c r="M198" i="2" s="1"/>
  <c r="O198" i="2" s="1"/>
  <c r="P201" i="2"/>
  <c r="Q201" i="2"/>
  <c r="AB201" i="2" s="1"/>
  <c r="C202" i="2"/>
  <c r="V197" i="2" l="1"/>
  <c r="S197" i="2"/>
  <c r="U198" i="2"/>
  <c r="X198" i="2" s="1"/>
  <c r="Y196" i="2"/>
  <c r="L199" i="2"/>
  <c r="M199" i="2" s="1"/>
  <c r="O199" i="2" s="1"/>
  <c r="A200" i="2"/>
  <c r="K200" i="2"/>
  <c r="N198" i="2"/>
  <c r="T198" i="2" s="1"/>
  <c r="P202" i="2"/>
  <c r="Q202" i="2"/>
  <c r="AB202" i="2" s="1"/>
  <c r="C203" i="2"/>
  <c r="Y197" i="2"/>
  <c r="J201" i="2"/>
  <c r="I202" i="2"/>
  <c r="U199" i="2" l="1"/>
  <c r="X199" i="2" s="1"/>
  <c r="A201" i="2"/>
  <c r="K201" i="2"/>
  <c r="J202" i="2"/>
  <c r="I203" i="2"/>
  <c r="Q203" i="2"/>
  <c r="AB203" i="2" s="1"/>
  <c r="P203" i="2"/>
  <c r="C204" i="2"/>
  <c r="L200" i="2"/>
  <c r="M200" i="2" s="1"/>
  <c r="N200" i="2" s="1"/>
  <c r="T200" i="2" s="1"/>
  <c r="N199" i="2"/>
  <c r="T199" i="2" s="1"/>
  <c r="V198" i="2"/>
  <c r="W198" i="2"/>
  <c r="AA198" i="2" s="1"/>
  <c r="AC198" i="2" s="1"/>
  <c r="S198" i="2"/>
  <c r="O200" i="2" l="1"/>
  <c r="S200" i="2" s="1"/>
  <c r="S199" i="2"/>
  <c r="W200" i="2"/>
  <c r="AA200" i="2" s="1"/>
  <c r="AC200" i="2" s="1"/>
  <c r="V200" i="2"/>
  <c r="L201" i="2"/>
  <c r="M201" i="2" s="1"/>
  <c r="N201" i="2" s="1"/>
  <c r="T201" i="2" s="1"/>
  <c r="Y198" i="2"/>
  <c r="J203" i="2"/>
  <c r="I204" i="2"/>
  <c r="V199" i="2"/>
  <c r="W199" i="2"/>
  <c r="AA199" i="2" s="1"/>
  <c r="AC199" i="2" s="1"/>
  <c r="P204" i="2"/>
  <c r="Q204" i="2"/>
  <c r="AB204" i="2" s="1"/>
  <c r="C205" i="2"/>
  <c r="A202" i="2"/>
  <c r="K202" i="2"/>
  <c r="U200" i="2" l="1"/>
  <c r="X200" i="2" s="1"/>
  <c r="Y200" i="2" s="1"/>
  <c r="Y199" i="2"/>
  <c r="V201" i="2"/>
  <c r="W201" i="2"/>
  <c r="AA201" i="2" s="1"/>
  <c r="AC201" i="2" s="1"/>
  <c r="J204" i="2"/>
  <c r="I205" i="2"/>
  <c r="P205" i="2"/>
  <c r="Q205" i="2"/>
  <c r="AB205" i="2" s="1"/>
  <c r="C206" i="2"/>
  <c r="O201" i="2"/>
  <c r="L202" i="2"/>
  <c r="M202" i="2" s="1"/>
  <c r="O202" i="2" s="1"/>
  <c r="A203" i="2"/>
  <c r="K203" i="2"/>
  <c r="U202" i="2" l="1"/>
  <c r="X202" i="2" s="1"/>
  <c r="N202" i="2"/>
  <c r="T202" i="2" s="1"/>
  <c r="P206" i="2"/>
  <c r="Q206" i="2"/>
  <c r="AB206" i="2" s="1"/>
  <c r="C207" i="2"/>
  <c r="A204" i="2"/>
  <c r="K204" i="2"/>
  <c r="L203" i="2"/>
  <c r="M203" i="2" s="1"/>
  <c r="O203" i="2" s="1"/>
  <c r="S201" i="2"/>
  <c r="U201" i="2"/>
  <c r="X201" i="2" s="1"/>
  <c r="Y201" i="2" s="1"/>
  <c r="J205" i="2"/>
  <c r="I206" i="2"/>
  <c r="U203" i="2" l="1"/>
  <c r="X203" i="2" s="1"/>
  <c r="J206" i="2"/>
  <c r="I207" i="2"/>
  <c r="L204" i="2"/>
  <c r="M204" i="2" s="1"/>
  <c r="O204" i="2" s="1"/>
  <c r="V202" i="2"/>
  <c r="W202" i="2"/>
  <c r="AA202" i="2" s="1"/>
  <c r="AC202" i="2" s="1"/>
  <c r="A205" i="2"/>
  <c r="K205" i="2"/>
  <c r="N203" i="2"/>
  <c r="T203" i="2" s="1"/>
  <c r="P207" i="2"/>
  <c r="Q207" i="2"/>
  <c r="AB207" i="2" s="1"/>
  <c r="C208" i="2"/>
  <c r="S202" i="2"/>
  <c r="Y202" i="2"/>
  <c r="N204" i="2" l="1"/>
  <c r="T204" i="2" s="1"/>
  <c r="V204" i="2" s="1"/>
  <c r="U204" i="2"/>
  <c r="X204" i="2" s="1"/>
  <c r="Q208" i="2"/>
  <c r="AB208" i="2" s="1"/>
  <c r="P208" i="2"/>
  <c r="C209" i="2"/>
  <c r="L205" i="2"/>
  <c r="M205" i="2" s="1"/>
  <c r="O205" i="2" s="1"/>
  <c r="A206" i="2"/>
  <c r="K206" i="2"/>
  <c r="V203" i="2"/>
  <c r="W203" i="2"/>
  <c r="AA203" i="2" s="1"/>
  <c r="AC203" i="2" s="1"/>
  <c r="J207" i="2"/>
  <c r="I208" i="2"/>
  <c r="S203" i="2"/>
  <c r="W204" i="2" l="1"/>
  <c r="AA204" i="2" s="1"/>
  <c r="AC204" i="2" s="1"/>
  <c r="S204" i="2"/>
  <c r="N205" i="2"/>
  <c r="T205" i="2" s="1"/>
  <c r="W205" i="2" s="1"/>
  <c r="AA205" i="2" s="1"/>
  <c r="AC205" i="2" s="1"/>
  <c r="U205" i="2"/>
  <c r="X205" i="2" s="1"/>
  <c r="J208" i="2"/>
  <c r="I209" i="2"/>
  <c r="L206" i="2"/>
  <c r="M206" i="2" s="1"/>
  <c r="N206" i="2" s="1"/>
  <c r="T206" i="2" s="1"/>
  <c r="A207" i="2"/>
  <c r="K207" i="2"/>
  <c r="Y203" i="2"/>
  <c r="Q209" i="2"/>
  <c r="AB209" i="2" s="1"/>
  <c r="P209" i="2"/>
  <c r="C210" i="2"/>
  <c r="Y204" i="2" l="1"/>
  <c r="V205" i="2"/>
  <c r="S205" i="2"/>
  <c r="V206" i="2"/>
  <c r="W206" i="2"/>
  <c r="AA206" i="2" s="1"/>
  <c r="AC206" i="2" s="1"/>
  <c r="J209" i="2"/>
  <c r="I210" i="2"/>
  <c r="A208" i="2"/>
  <c r="K208" i="2"/>
  <c r="P210" i="2"/>
  <c r="Q210" i="2"/>
  <c r="AB210" i="2" s="1"/>
  <c r="C211" i="2"/>
  <c r="L207" i="2"/>
  <c r="M207" i="2" s="1"/>
  <c r="O207" i="2" s="1"/>
  <c r="O206" i="2"/>
  <c r="Y205" i="2"/>
  <c r="U207" i="2" l="1"/>
  <c r="X207" i="2" s="1"/>
  <c r="N207" i="2"/>
  <c r="T207" i="2" s="1"/>
  <c r="J210" i="2"/>
  <c r="I211" i="2"/>
  <c r="A209" i="2"/>
  <c r="K209" i="2"/>
  <c r="L208" i="2"/>
  <c r="M208" i="2" s="1"/>
  <c r="N208" i="2" s="1"/>
  <c r="T208" i="2" s="1"/>
  <c r="S206" i="2"/>
  <c r="U206" i="2"/>
  <c r="X206" i="2" s="1"/>
  <c r="Y206" i="2" s="1"/>
  <c r="P211" i="2"/>
  <c r="Q211" i="2"/>
  <c r="AB211" i="2" s="1"/>
  <c r="C212" i="2"/>
  <c r="O208" i="2" l="1"/>
  <c r="S208" i="2" s="1"/>
  <c r="V208" i="2"/>
  <c r="W208" i="2"/>
  <c r="AA208" i="2" s="1"/>
  <c r="AC208" i="2" s="1"/>
  <c r="A210" i="2"/>
  <c r="K210" i="2"/>
  <c r="S207" i="2"/>
  <c r="P212" i="2"/>
  <c r="Q212" i="2"/>
  <c r="AB212" i="2" s="1"/>
  <c r="C213" i="2"/>
  <c r="L209" i="2"/>
  <c r="M209" i="2" s="1"/>
  <c r="N209" i="2" s="1"/>
  <c r="T209" i="2" s="1"/>
  <c r="V207" i="2"/>
  <c r="W207" i="2"/>
  <c r="AA207" i="2" s="1"/>
  <c r="AC207" i="2" s="1"/>
  <c r="J211" i="2"/>
  <c r="I212" i="2"/>
  <c r="U208" i="2" l="1"/>
  <c r="X208" i="2" s="1"/>
  <c r="Y208" i="2" s="1"/>
  <c r="O209" i="2"/>
  <c r="S209" i="2" s="1"/>
  <c r="Y207" i="2"/>
  <c r="V209" i="2"/>
  <c r="W209" i="2"/>
  <c r="AA209" i="2" s="1"/>
  <c r="AC209" i="2" s="1"/>
  <c r="A211" i="2"/>
  <c r="K211" i="2"/>
  <c r="P213" i="2"/>
  <c r="Q213" i="2"/>
  <c r="AB213" i="2" s="1"/>
  <c r="C214" i="2"/>
  <c r="L210" i="2"/>
  <c r="M210" i="2" s="1"/>
  <c r="O210" i="2" s="1"/>
  <c r="J212" i="2"/>
  <c r="I213" i="2"/>
  <c r="U209" i="2" l="1"/>
  <c r="X209" i="2" s="1"/>
  <c r="Y209" i="2" s="1"/>
  <c r="N210" i="2"/>
  <c r="T210" i="2" s="1"/>
  <c r="W210" i="2" s="1"/>
  <c r="AA210" i="2" s="1"/>
  <c r="AC210" i="2" s="1"/>
  <c r="L211" i="2"/>
  <c r="M211" i="2" s="1"/>
  <c r="O211" i="2" s="1"/>
  <c r="J213" i="2"/>
  <c r="I214" i="2"/>
  <c r="P214" i="2"/>
  <c r="Q214" i="2"/>
  <c r="AB214" i="2" s="1"/>
  <c r="C215" i="2"/>
  <c r="A212" i="2"/>
  <c r="K212" i="2"/>
  <c r="U210" i="2"/>
  <c r="X210" i="2" s="1"/>
  <c r="S210" i="2" l="1"/>
  <c r="V210" i="2"/>
  <c r="Y210" i="2"/>
  <c r="U211" i="2"/>
  <c r="X211" i="2" s="1"/>
  <c r="A213" i="2"/>
  <c r="K213" i="2"/>
  <c r="L212" i="2"/>
  <c r="M212" i="2" s="1"/>
  <c r="O212" i="2" s="1"/>
  <c r="N211" i="2"/>
  <c r="T211" i="2" s="1"/>
  <c r="J214" i="2"/>
  <c r="I215" i="2"/>
  <c r="Q215" i="2"/>
  <c r="AB215" i="2" s="1"/>
  <c r="P215" i="2"/>
  <c r="C216" i="2"/>
  <c r="S211" i="2" l="1"/>
  <c r="U212" i="2"/>
  <c r="X212" i="2" s="1"/>
  <c r="V211" i="2"/>
  <c r="W211" i="2"/>
  <c r="AA211" i="2" s="1"/>
  <c r="AC211" i="2" s="1"/>
  <c r="L213" i="2"/>
  <c r="M213" i="2" s="1"/>
  <c r="O213" i="2" s="1"/>
  <c r="J215" i="2"/>
  <c r="I216" i="2"/>
  <c r="N212" i="2"/>
  <c r="T212" i="2" s="1"/>
  <c r="P216" i="2"/>
  <c r="Q216" i="2"/>
  <c r="AB216" i="2" s="1"/>
  <c r="C217" i="2"/>
  <c r="A214" i="2"/>
  <c r="K214" i="2"/>
  <c r="Y211" i="2" l="1"/>
  <c r="U213" i="2"/>
  <c r="X213" i="2" s="1"/>
  <c r="S212" i="2"/>
  <c r="L214" i="2"/>
  <c r="M214" i="2" s="1"/>
  <c r="N214" i="2" s="1"/>
  <c r="T214" i="2" s="1"/>
  <c r="A215" i="2"/>
  <c r="K215" i="2"/>
  <c r="W212" i="2"/>
  <c r="AA212" i="2" s="1"/>
  <c r="AC212" i="2" s="1"/>
  <c r="V212" i="2"/>
  <c r="N213" i="2"/>
  <c r="T213" i="2" s="1"/>
  <c r="Q217" i="2"/>
  <c r="AB217" i="2" s="1"/>
  <c r="P217" i="2"/>
  <c r="C218" i="2"/>
  <c r="J216" i="2"/>
  <c r="I217" i="2"/>
  <c r="O214" i="2" l="1"/>
  <c r="S214" i="2" s="1"/>
  <c r="S213" i="2"/>
  <c r="V214" i="2"/>
  <c r="W214" i="2"/>
  <c r="AA214" i="2" s="1"/>
  <c r="AC214" i="2" s="1"/>
  <c r="A216" i="2"/>
  <c r="K216" i="2"/>
  <c r="L215" i="2"/>
  <c r="M215" i="2" s="1"/>
  <c r="O215" i="2" s="1"/>
  <c r="J217" i="2"/>
  <c r="I218" i="2"/>
  <c r="W213" i="2"/>
  <c r="AA213" i="2" s="1"/>
  <c r="AC213" i="2" s="1"/>
  <c r="V213" i="2"/>
  <c r="Y212" i="2"/>
  <c r="Q218" i="2"/>
  <c r="AB218" i="2" s="1"/>
  <c r="P218" i="2"/>
  <c r="C219" i="2"/>
  <c r="U214" i="2" l="1"/>
  <c r="X214" i="2" s="1"/>
  <c r="Y214" i="2" s="1"/>
  <c r="Y213" i="2"/>
  <c r="U215" i="2"/>
  <c r="X215" i="2" s="1"/>
  <c r="N215" i="2"/>
  <c r="T215" i="2" s="1"/>
  <c r="J218" i="2"/>
  <c r="I219" i="2"/>
  <c r="A217" i="2"/>
  <c r="K217" i="2"/>
  <c r="P219" i="2"/>
  <c r="C220" i="2"/>
  <c r="Q219" i="2"/>
  <c r="AB219" i="2" s="1"/>
  <c r="L216" i="2"/>
  <c r="M216" i="2" s="1"/>
  <c r="N216" i="2" s="1"/>
  <c r="T216" i="2" s="1"/>
  <c r="O216" i="2" l="1"/>
  <c r="S216" i="2" s="1"/>
  <c r="L217" i="2"/>
  <c r="M217" i="2" s="1"/>
  <c r="O217" i="2" s="1"/>
  <c r="V215" i="2"/>
  <c r="W215" i="2"/>
  <c r="AA215" i="2" s="1"/>
  <c r="AC215" i="2" s="1"/>
  <c r="Q220" i="2"/>
  <c r="AB220" i="2" s="1"/>
  <c r="P220" i="2"/>
  <c r="C221" i="2"/>
  <c r="J219" i="2"/>
  <c r="I220" i="2"/>
  <c r="V216" i="2"/>
  <c r="W216" i="2"/>
  <c r="AA216" i="2" s="1"/>
  <c r="AC216" i="2" s="1"/>
  <c r="A218" i="2"/>
  <c r="K218" i="2"/>
  <c r="S215" i="2"/>
  <c r="U216" i="2" l="1"/>
  <c r="X216" i="2" s="1"/>
  <c r="Y216" i="2" s="1"/>
  <c r="U217" i="2"/>
  <c r="X217" i="2" s="1"/>
  <c r="A219" i="2"/>
  <c r="K219" i="2"/>
  <c r="N217" i="2"/>
  <c r="T217" i="2" s="1"/>
  <c r="L218" i="2"/>
  <c r="M218" i="2" s="1"/>
  <c r="O218" i="2" s="1"/>
  <c r="Y215" i="2"/>
  <c r="P221" i="2"/>
  <c r="Q221" i="2"/>
  <c r="AB221" i="2" s="1"/>
  <c r="C222" i="2"/>
  <c r="J220" i="2"/>
  <c r="I221" i="2"/>
  <c r="U218" i="2" l="1"/>
  <c r="X218" i="2" s="1"/>
  <c r="A220" i="2"/>
  <c r="K220" i="2"/>
  <c r="I222" i="2"/>
  <c r="J221" i="2"/>
  <c r="Q222" i="2"/>
  <c r="AB222" i="2" s="1"/>
  <c r="P222" i="2"/>
  <c r="C223" i="2"/>
  <c r="N218" i="2"/>
  <c r="T218" i="2" s="1"/>
  <c r="L219" i="2"/>
  <c r="M219" i="2" s="1"/>
  <c r="O219" i="2" s="1"/>
  <c r="V217" i="2"/>
  <c r="W217" i="2"/>
  <c r="AA217" i="2" s="1"/>
  <c r="AC217" i="2" s="1"/>
  <c r="S217" i="2"/>
  <c r="Y217" i="2" l="1"/>
  <c r="U219" i="2"/>
  <c r="X219" i="2" s="1"/>
  <c r="L220" i="2"/>
  <c r="M220" i="2" s="1"/>
  <c r="O220" i="2" s="1"/>
  <c r="V218" i="2"/>
  <c r="W218" i="2"/>
  <c r="AA218" i="2" s="1"/>
  <c r="AC218" i="2" s="1"/>
  <c r="A221" i="2"/>
  <c r="K221" i="2"/>
  <c r="N219" i="2"/>
  <c r="T219" i="2" s="1"/>
  <c r="P223" i="2"/>
  <c r="Q223" i="2"/>
  <c r="AB223" i="2" s="1"/>
  <c r="C224" i="2"/>
  <c r="I223" i="2"/>
  <c r="J222" i="2"/>
  <c r="S218" i="2"/>
  <c r="U220" i="2" l="1"/>
  <c r="X220" i="2" s="1"/>
  <c r="A222" i="2"/>
  <c r="K222" i="2"/>
  <c r="N220" i="2"/>
  <c r="T220" i="2" s="1"/>
  <c r="J223" i="2"/>
  <c r="I224" i="2"/>
  <c r="W219" i="2"/>
  <c r="AA219" i="2" s="1"/>
  <c r="AC219" i="2" s="1"/>
  <c r="V219" i="2"/>
  <c r="Y218" i="2"/>
  <c r="P224" i="2"/>
  <c r="Q224" i="2"/>
  <c r="AB224" i="2" s="1"/>
  <c r="C225" i="2"/>
  <c r="L221" i="2"/>
  <c r="M221" i="2" s="1"/>
  <c r="N221" i="2" s="1"/>
  <c r="T221" i="2" s="1"/>
  <c r="S219" i="2"/>
  <c r="Y219" i="2" l="1"/>
  <c r="O221" i="2"/>
  <c r="U221" i="2" s="1"/>
  <c r="X221" i="2" s="1"/>
  <c r="J224" i="2"/>
  <c r="I225" i="2"/>
  <c r="L222" i="2"/>
  <c r="M222" i="2" s="1"/>
  <c r="N222" i="2" s="1"/>
  <c r="T222" i="2" s="1"/>
  <c r="P225" i="2"/>
  <c r="Q225" i="2"/>
  <c r="AB225" i="2" s="1"/>
  <c r="C226" i="2"/>
  <c r="A223" i="2"/>
  <c r="K223" i="2"/>
  <c r="V221" i="2"/>
  <c r="W221" i="2"/>
  <c r="AA221" i="2" s="1"/>
  <c r="AC221" i="2" s="1"/>
  <c r="S220" i="2"/>
  <c r="V220" i="2"/>
  <c r="W220" i="2"/>
  <c r="AA220" i="2" s="1"/>
  <c r="AC220" i="2" s="1"/>
  <c r="S221" i="2" l="1"/>
  <c r="Y221" i="2"/>
  <c r="Y220" i="2"/>
  <c r="W222" i="2"/>
  <c r="AA222" i="2" s="1"/>
  <c r="AC222" i="2" s="1"/>
  <c r="V222" i="2"/>
  <c r="J225" i="2"/>
  <c r="I226" i="2"/>
  <c r="L223" i="2"/>
  <c r="M223" i="2" s="1"/>
  <c r="O223" i="2" s="1"/>
  <c r="O222" i="2"/>
  <c r="A224" i="2"/>
  <c r="K224" i="2"/>
  <c r="P226" i="2"/>
  <c r="Q226" i="2"/>
  <c r="AB226" i="2" s="1"/>
  <c r="C227" i="2"/>
  <c r="N223" i="2" l="1"/>
  <c r="T223" i="2" s="1"/>
  <c r="W223" i="2" s="1"/>
  <c r="AA223" i="2" s="1"/>
  <c r="AC223" i="2" s="1"/>
  <c r="U223" i="2"/>
  <c r="X223" i="2" s="1"/>
  <c r="A225" i="2"/>
  <c r="K225" i="2"/>
  <c r="L224" i="2"/>
  <c r="M224" i="2" s="1"/>
  <c r="O224" i="2" s="1"/>
  <c r="P227" i="2"/>
  <c r="Q227" i="2"/>
  <c r="AB227" i="2" s="1"/>
  <c r="C228" i="2"/>
  <c r="S222" i="2"/>
  <c r="U222" i="2"/>
  <c r="X222" i="2" s="1"/>
  <c r="Y222" i="2" s="1"/>
  <c r="J226" i="2"/>
  <c r="I227" i="2"/>
  <c r="V223" i="2" l="1"/>
  <c r="S223" i="2"/>
  <c r="U224" i="2"/>
  <c r="X224" i="2" s="1"/>
  <c r="A226" i="2"/>
  <c r="K226" i="2"/>
  <c r="P228" i="2"/>
  <c r="Q228" i="2"/>
  <c r="AB228" i="2" s="1"/>
  <c r="C229" i="2"/>
  <c r="N224" i="2"/>
  <c r="T224" i="2" s="1"/>
  <c r="L225" i="2"/>
  <c r="M225" i="2" s="1"/>
  <c r="O225" i="2" s="1"/>
  <c r="Y223" i="2"/>
  <c r="J227" i="2"/>
  <c r="I228" i="2"/>
  <c r="U225" i="2" l="1"/>
  <c r="X225" i="2" s="1"/>
  <c r="V224" i="2"/>
  <c r="W224" i="2"/>
  <c r="AA224" i="2" s="1"/>
  <c r="AC224" i="2" s="1"/>
  <c r="L226" i="2"/>
  <c r="M226" i="2" s="1"/>
  <c r="O226" i="2" s="1"/>
  <c r="J228" i="2"/>
  <c r="I229" i="2"/>
  <c r="N225" i="2"/>
  <c r="T225" i="2" s="1"/>
  <c r="P229" i="2"/>
  <c r="C230" i="2"/>
  <c r="Q229" i="2"/>
  <c r="AB229" i="2" s="1"/>
  <c r="A227" i="2"/>
  <c r="K227" i="2"/>
  <c r="S224" i="2"/>
  <c r="Y224" i="2" l="1"/>
  <c r="N226" i="2"/>
  <c r="T226" i="2" s="1"/>
  <c r="W226" i="2" s="1"/>
  <c r="AA226" i="2" s="1"/>
  <c r="AC226" i="2" s="1"/>
  <c r="L227" i="2"/>
  <c r="M227" i="2" s="1"/>
  <c r="N227" i="2" s="1"/>
  <c r="T227" i="2" s="1"/>
  <c r="W225" i="2"/>
  <c r="AA225" i="2" s="1"/>
  <c r="AC225" i="2" s="1"/>
  <c r="V225" i="2"/>
  <c r="J229" i="2"/>
  <c r="I230" i="2"/>
  <c r="U226" i="2"/>
  <c r="X226" i="2" s="1"/>
  <c r="P230" i="2"/>
  <c r="Q230" i="2"/>
  <c r="AB230" i="2" s="1"/>
  <c r="C231" i="2"/>
  <c r="A228" i="2"/>
  <c r="K228" i="2"/>
  <c r="S225" i="2"/>
  <c r="S226" i="2" l="1"/>
  <c r="V226" i="2"/>
  <c r="Y225" i="2"/>
  <c r="V227" i="2"/>
  <c r="W227" i="2"/>
  <c r="AA227" i="2" s="1"/>
  <c r="AC227" i="2" s="1"/>
  <c r="A229" i="2"/>
  <c r="K229" i="2"/>
  <c r="P231" i="2"/>
  <c r="C232" i="2"/>
  <c r="Q231" i="2"/>
  <c r="AB231" i="2" s="1"/>
  <c r="Y226" i="2"/>
  <c r="O227" i="2"/>
  <c r="L228" i="2"/>
  <c r="M228" i="2" s="1"/>
  <c r="O228" i="2" s="1"/>
  <c r="J230" i="2"/>
  <c r="I231" i="2"/>
  <c r="N228" i="2" l="1"/>
  <c r="T228" i="2" s="1"/>
  <c r="W228" i="2" s="1"/>
  <c r="AA228" i="2" s="1"/>
  <c r="AC228" i="2" s="1"/>
  <c r="U228" i="2"/>
  <c r="X228" i="2" s="1"/>
  <c r="J231" i="2"/>
  <c r="I232" i="2"/>
  <c r="A230" i="2"/>
  <c r="K230" i="2"/>
  <c r="S227" i="2"/>
  <c r="U227" i="2"/>
  <c r="X227" i="2" s="1"/>
  <c r="Y227" i="2" s="1"/>
  <c r="L229" i="2"/>
  <c r="M229" i="2" s="1"/>
  <c r="N229" i="2" s="1"/>
  <c r="T229" i="2" s="1"/>
  <c r="Q232" i="2"/>
  <c r="AB232" i="2" s="1"/>
  <c r="P232" i="2"/>
  <c r="C233" i="2"/>
  <c r="V228" i="2" l="1"/>
  <c r="S228" i="2"/>
  <c r="O229" i="2"/>
  <c r="U229" i="2" s="1"/>
  <c r="X229" i="2" s="1"/>
  <c r="V229" i="2"/>
  <c r="W229" i="2"/>
  <c r="AA229" i="2" s="1"/>
  <c r="AC229" i="2" s="1"/>
  <c r="Q233" i="2"/>
  <c r="AB233" i="2" s="1"/>
  <c r="P233" i="2"/>
  <c r="C234" i="2"/>
  <c r="J232" i="2"/>
  <c r="I233" i="2"/>
  <c r="A231" i="2"/>
  <c r="K231" i="2"/>
  <c r="L230" i="2"/>
  <c r="M230" i="2" s="1"/>
  <c r="N230" i="2" s="1"/>
  <c r="T230" i="2" s="1"/>
  <c r="Y228" i="2"/>
  <c r="S229" i="2" l="1"/>
  <c r="Y229" i="2"/>
  <c r="V230" i="2"/>
  <c r="W230" i="2"/>
  <c r="AA230" i="2" s="1"/>
  <c r="AC230" i="2" s="1"/>
  <c r="P234" i="2"/>
  <c r="Q234" i="2"/>
  <c r="AB234" i="2" s="1"/>
  <c r="C235" i="2"/>
  <c r="I234" i="2"/>
  <c r="J233" i="2"/>
  <c r="O230" i="2"/>
  <c r="A232" i="2"/>
  <c r="K232" i="2"/>
  <c r="L231" i="2"/>
  <c r="M231" i="2" s="1"/>
  <c r="O231" i="2" s="1"/>
  <c r="N231" i="2" l="1"/>
  <c r="T231" i="2" s="1"/>
  <c r="V231" i="2" s="1"/>
  <c r="U231" i="2"/>
  <c r="X231" i="2" s="1"/>
  <c r="Q235" i="2"/>
  <c r="AB235" i="2" s="1"/>
  <c r="P235" i="2"/>
  <c r="C236" i="2"/>
  <c r="A233" i="2"/>
  <c r="K233" i="2"/>
  <c r="S230" i="2"/>
  <c r="U230" i="2"/>
  <c r="X230" i="2" s="1"/>
  <c r="Y230" i="2" s="1"/>
  <c r="L232" i="2"/>
  <c r="M232" i="2" s="1"/>
  <c r="O232" i="2" s="1"/>
  <c r="J234" i="2"/>
  <c r="I235" i="2"/>
  <c r="W231" i="2" l="1"/>
  <c r="AA231" i="2" s="1"/>
  <c r="AC231" i="2" s="1"/>
  <c r="N232" i="2"/>
  <c r="T232" i="2" s="1"/>
  <c r="V232" i="2" s="1"/>
  <c r="S231" i="2"/>
  <c r="U232" i="2"/>
  <c r="X232" i="2" s="1"/>
  <c r="L233" i="2"/>
  <c r="M233" i="2" s="1"/>
  <c r="N233" i="2" s="1"/>
  <c r="T233" i="2" s="1"/>
  <c r="A234" i="2"/>
  <c r="K234" i="2"/>
  <c r="J235" i="2"/>
  <c r="I236" i="2"/>
  <c r="Q236" i="2"/>
  <c r="AB236" i="2" s="1"/>
  <c r="P236" i="2"/>
  <c r="C237" i="2"/>
  <c r="Y231" i="2" l="1"/>
  <c r="W232" i="2"/>
  <c r="AA232" i="2" s="1"/>
  <c r="AC232" i="2" s="1"/>
  <c r="S232" i="2"/>
  <c r="O233" i="2"/>
  <c r="U233" i="2" s="1"/>
  <c r="X233" i="2" s="1"/>
  <c r="V233" i="2"/>
  <c r="W233" i="2"/>
  <c r="AA233" i="2" s="1"/>
  <c r="AC233" i="2" s="1"/>
  <c r="P237" i="2"/>
  <c r="Q237" i="2"/>
  <c r="AB237" i="2" s="1"/>
  <c r="C238" i="2"/>
  <c r="A235" i="2"/>
  <c r="K235" i="2"/>
  <c r="L234" i="2"/>
  <c r="M234" i="2" s="1"/>
  <c r="N234" i="2" s="1"/>
  <c r="T234" i="2" s="1"/>
  <c r="J236" i="2"/>
  <c r="I237" i="2"/>
  <c r="S233" i="2" l="1"/>
  <c r="Y232" i="2"/>
  <c r="Y233" i="2"/>
  <c r="O234" i="2"/>
  <c r="U234" i="2" s="1"/>
  <c r="X234" i="2" s="1"/>
  <c r="V234" i="2"/>
  <c r="W234" i="2"/>
  <c r="AA234" i="2" s="1"/>
  <c r="AC234" i="2" s="1"/>
  <c r="J237" i="2"/>
  <c r="I238" i="2"/>
  <c r="Q238" i="2"/>
  <c r="AB238" i="2" s="1"/>
  <c r="P238" i="2"/>
  <c r="C239" i="2"/>
  <c r="L235" i="2"/>
  <c r="M235" i="2" s="1"/>
  <c r="O235" i="2" s="1"/>
  <c r="A236" i="2"/>
  <c r="K236" i="2"/>
  <c r="S234" i="2" l="1"/>
  <c r="Y234" i="2"/>
  <c r="U235" i="2"/>
  <c r="X235" i="2" s="1"/>
  <c r="L236" i="2"/>
  <c r="M236" i="2" s="1"/>
  <c r="O236" i="2" s="1"/>
  <c r="N235" i="2"/>
  <c r="T235" i="2" s="1"/>
  <c r="J238" i="2"/>
  <c r="I239" i="2"/>
  <c r="Q239" i="2"/>
  <c r="AB239" i="2" s="1"/>
  <c r="P239" i="2"/>
  <c r="C240" i="2"/>
  <c r="A237" i="2"/>
  <c r="K237" i="2"/>
  <c r="U236" i="2" l="1"/>
  <c r="X236" i="2" s="1"/>
  <c r="Q240" i="2"/>
  <c r="AB240" i="2" s="1"/>
  <c r="P240" i="2"/>
  <c r="C241" i="2"/>
  <c r="A238" i="2"/>
  <c r="K238" i="2"/>
  <c r="N236" i="2"/>
  <c r="T236" i="2" s="1"/>
  <c r="V235" i="2"/>
  <c r="W235" i="2"/>
  <c r="AA235" i="2" s="1"/>
  <c r="AC235" i="2" s="1"/>
  <c r="L237" i="2"/>
  <c r="M237" i="2" s="1"/>
  <c r="N237" i="2" s="1"/>
  <c r="T237" i="2" s="1"/>
  <c r="J239" i="2"/>
  <c r="I240" i="2"/>
  <c r="S235" i="2"/>
  <c r="Y235" i="2" l="1"/>
  <c r="V237" i="2"/>
  <c r="W237" i="2"/>
  <c r="AA237" i="2" s="1"/>
  <c r="AC237" i="2" s="1"/>
  <c r="A239" i="2"/>
  <c r="K239" i="2"/>
  <c r="W236" i="2"/>
  <c r="AA236" i="2" s="1"/>
  <c r="AC236" i="2" s="1"/>
  <c r="V236" i="2"/>
  <c r="L238" i="2"/>
  <c r="M238" i="2" s="1"/>
  <c r="N238" i="2" s="1"/>
  <c r="T238" i="2" s="1"/>
  <c r="O237" i="2"/>
  <c r="J240" i="2"/>
  <c r="I241" i="2"/>
  <c r="P241" i="2"/>
  <c r="C242" i="2"/>
  <c r="Q241" i="2"/>
  <c r="AB241" i="2" s="1"/>
  <c r="S236" i="2"/>
  <c r="Y236" i="2" l="1"/>
  <c r="V238" i="2"/>
  <c r="W238" i="2"/>
  <c r="AA238" i="2" s="1"/>
  <c r="AC238" i="2" s="1"/>
  <c r="P242" i="2"/>
  <c r="Q242" i="2"/>
  <c r="AB242" i="2" s="1"/>
  <c r="C243" i="2"/>
  <c r="O238" i="2"/>
  <c r="L239" i="2"/>
  <c r="M239" i="2" s="1"/>
  <c r="O239" i="2" s="1"/>
  <c r="I242" i="2"/>
  <c r="J241" i="2"/>
  <c r="S237" i="2"/>
  <c r="U237" i="2"/>
  <c r="X237" i="2" s="1"/>
  <c r="Y237" i="2" s="1"/>
  <c r="A240" i="2"/>
  <c r="K240" i="2"/>
  <c r="U239" i="2" l="1"/>
  <c r="X239" i="2" s="1"/>
  <c r="J242" i="2"/>
  <c r="I243" i="2"/>
  <c r="L240" i="2"/>
  <c r="M240" i="2" s="1"/>
  <c r="N240" i="2" s="1"/>
  <c r="T240" i="2" s="1"/>
  <c r="A241" i="2"/>
  <c r="K241" i="2"/>
  <c r="N239" i="2"/>
  <c r="T239" i="2" s="1"/>
  <c r="U238" i="2"/>
  <c r="X238" i="2" s="1"/>
  <c r="Y238" i="2" s="1"/>
  <c r="S238" i="2"/>
  <c r="P243" i="2"/>
  <c r="Q243" i="2"/>
  <c r="AB243" i="2" s="1"/>
  <c r="C244" i="2"/>
  <c r="W240" i="2" l="1"/>
  <c r="AA240" i="2" s="1"/>
  <c r="AC240" i="2" s="1"/>
  <c r="V240" i="2"/>
  <c r="P244" i="2"/>
  <c r="Q244" i="2"/>
  <c r="AB244" i="2" s="1"/>
  <c r="C245" i="2"/>
  <c r="O240" i="2"/>
  <c r="A242" i="2"/>
  <c r="K242" i="2"/>
  <c r="W239" i="2"/>
  <c r="AA239" i="2" s="1"/>
  <c r="AC239" i="2" s="1"/>
  <c r="V239" i="2"/>
  <c r="L241" i="2"/>
  <c r="M241" i="2" s="1"/>
  <c r="O241" i="2" s="1"/>
  <c r="J243" i="2"/>
  <c r="I244" i="2"/>
  <c r="S239" i="2"/>
  <c r="U241" i="2" l="1"/>
  <c r="X241" i="2" s="1"/>
  <c r="N241" i="2"/>
  <c r="T241" i="2" s="1"/>
  <c r="A243" i="2"/>
  <c r="K243" i="2"/>
  <c r="L242" i="2"/>
  <c r="M242" i="2" s="1"/>
  <c r="O242" i="2" s="1"/>
  <c r="Y239" i="2"/>
  <c r="S240" i="2"/>
  <c r="U240" i="2"/>
  <c r="X240" i="2" s="1"/>
  <c r="Y240" i="2" s="1"/>
  <c r="J244" i="2"/>
  <c r="I245" i="2"/>
  <c r="C246" i="2"/>
  <c r="Q245" i="2"/>
  <c r="AB245" i="2" s="1"/>
  <c r="P245" i="2"/>
  <c r="U242" i="2" l="1"/>
  <c r="X242" i="2" s="1"/>
  <c r="N242" i="2"/>
  <c r="T242" i="2" s="1"/>
  <c r="Q246" i="2"/>
  <c r="AB246" i="2" s="1"/>
  <c r="P246" i="2"/>
  <c r="C247" i="2"/>
  <c r="V241" i="2"/>
  <c r="W241" i="2"/>
  <c r="AA241" i="2" s="1"/>
  <c r="AC241" i="2" s="1"/>
  <c r="I246" i="2"/>
  <c r="J245" i="2"/>
  <c r="A244" i="2"/>
  <c r="K244" i="2"/>
  <c r="L243" i="2"/>
  <c r="M243" i="2" s="1"/>
  <c r="N243" i="2" s="1"/>
  <c r="T243" i="2" s="1"/>
  <c r="S241" i="2"/>
  <c r="V243" i="2" l="1"/>
  <c r="W243" i="2"/>
  <c r="AA243" i="2" s="1"/>
  <c r="AC243" i="2" s="1"/>
  <c r="O243" i="2"/>
  <c r="A245" i="2"/>
  <c r="K245" i="2"/>
  <c r="J246" i="2"/>
  <c r="I247" i="2"/>
  <c r="V242" i="2"/>
  <c r="W242" i="2"/>
  <c r="AA242" i="2" s="1"/>
  <c r="AC242" i="2" s="1"/>
  <c r="L244" i="2"/>
  <c r="M244" i="2" s="1"/>
  <c r="O244" i="2" s="1"/>
  <c r="P247" i="2"/>
  <c r="Q247" i="2"/>
  <c r="AB247" i="2" s="1"/>
  <c r="C248" i="2"/>
  <c r="Y241" i="2"/>
  <c r="S242" i="2"/>
  <c r="U244" i="2" l="1"/>
  <c r="X244" i="2" s="1"/>
  <c r="A246" i="2"/>
  <c r="K246" i="2"/>
  <c r="Q248" i="2"/>
  <c r="AB248" i="2" s="1"/>
  <c r="P248" i="2"/>
  <c r="C249" i="2"/>
  <c r="N244" i="2"/>
  <c r="T244" i="2" s="1"/>
  <c r="I248" i="2"/>
  <c r="J247" i="2"/>
  <c r="U243" i="2"/>
  <c r="X243" i="2" s="1"/>
  <c r="Y243" i="2" s="1"/>
  <c r="S243" i="2"/>
  <c r="Y242" i="2"/>
  <c r="L245" i="2"/>
  <c r="M245" i="2" s="1"/>
  <c r="N245" i="2" s="1"/>
  <c r="T245" i="2" s="1"/>
  <c r="O245" i="2" l="1"/>
  <c r="S245" i="2" s="1"/>
  <c r="S244" i="2"/>
  <c r="W245" i="2"/>
  <c r="AA245" i="2" s="1"/>
  <c r="AC245" i="2" s="1"/>
  <c r="V245" i="2"/>
  <c r="V244" i="2"/>
  <c r="W244" i="2"/>
  <c r="AA244" i="2" s="1"/>
  <c r="AC244" i="2" s="1"/>
  <c r="L246" i="2"/>
  <c r="M246" i="2" s="1"/>
  <c r="O246" i="2" s="1"/>
  <c r="A247" i="2"/>
  <c r="K247" i="2"/>
  <c r="Q249" i="2"/>
  <c r="AB249" i="2" s="1"/>
  <c r="P249" i="2"/>
  <c r="I249" i="2"/>
  <c r="J248" i="2"/>
  <c r="U245" i="2" l="1"/>
  <c r="X245" i="2" s="1"/>
  <c r="Y245" i="2" s="1"/>
  <c r="Y244" i="2"/>
  <c r="U246" i="2"/>
  <c r="X246" i="2" s="1"/>
  <c r="A248" i="2"/>
  <c r="K248" i="2"/>
  <c r="J249" i="2"/>
  <c r="L247" i="2"/>
  <c r="M247" i="2" s="1"/>
  <c r="O247" i="2" s="1"/>
  <c r="N246" i="2"/>
  <c r="T246" i="2" s="1"/>
  <c r="U247" i="2" l="1"/>
  <c r="X247" i="2" s="1"/>
  <c r="N247" i="2"/>
  <c r="T247" i="2" s="1"/>
  <c r="S246" i="2"/>
  <c r="L248" i="2"/>
  <c r="M248" i="2" s="1"/>
  <c r="O248" i="2" s="1"/>
  <c r="V246" i="2"/>
  <c r="W246" i="2"/>
  <c r="AA246" i="2" s="1"/>
  <c r="AC246" i="2" s="1"/>
  <c r="A249" i="2"/>
  <c r="K249" i="2"/>
  <c r="N248" i="2" l="1"/>
  <c r="T248" i="2" s="1"/>
  <c r="V248" i="2" s="1"/>
  <c r="U248" i="2"/>
  <c r="X248" i="2" s="1"/>
  <c r="S247" i="2"/>
  <c r="Y246" i="2"/>
  <c r="L249" i="2"/>
  <c r="M249" i="2" s="1"/>
  <c r="O249" i="2" s="1"/>
  <c r="V247" i="2"/>
  <c r="W247" i="2"/>
  <c r="AA247" i="2" s="1"/>
  <c r="AC247" i="2" s="1"/>
  <c r="W248" i="2" l="1"/>
  <c r="AA248" i="2" s="1"/>
  <c r="AC248" i="2" s="1"/>
  <c r="S248" i="2"/>
  <c r="U249" i="2"/>
  <c r="X249" i="2" s="1"/>
  <c r="Y247" i="2"/>
  <c r="N249" i="2"/>
  <c r="T249" i="2" s="1"/>
  <c r="Y248" i="2" l="1"/>
  <c r="W249" i="2"/>
  <c r="AA249" i="2" s="1"/>
  <c r="AC249" i="2" s="1"/>
  <c r="V249" i="2"/>
  <c r="S249" i="2"/>
  <c r="Y249" i="2" l="1"/>
</calcChain>
</file>

<file path=xl/sharedStrings.xml><?xml version="1.0" encoding="utf-8"?>
<sst xmlns="http://schemas.openxmlformats.org/spreadsheetml/2006/main" count="853" uniqueCount="251">
  <si>
    <t>Tin</t>
  </si>
  <si>
    <t>[°C]</t>
  </si>
  <si>
    <t>dikte</t>
  </si>
  <si>
    <t>[m]</t>
  </si>
  <si>
    <t>Tuit</t>
  </si>
  <si>
    <t>perm</t>
  </si>
  <si>
    <t>[mD]</t>
  </si>
  <si>
    <t>n</t>
  </si>
  <si>
    <t>[-]</t>
  </si>
  <si>
    <t>L</t>
  </si>
  <si>
    <t>skin</t>
  </si>
  <si>
    <t>trans</t>
  </si>
  <si>
    <t>[Dm]</t>
  </si>
  <si>
    <t>Q</t>
  </si>
  <si>
    <t>diameter</t>
  </si>
  <si>
    <t>lengte</t>
  </si>
  <si>
    <t>K</t>
  </si>
  <si>
    <t>rho_l</t>
  </si>
  <si>
    <t>inw. dia.</t>
  </si>
  <si>
    <t>A</t>
  </si>
  <si>
    <t>v</t>
  </si>
  <si>
    <t>Re</t>
  </si>
  <si>
    <t>frictie getal</t>
  </si>
  <si>
    <t>dgws</t>
  </si>
  <si>
    <t>dPtot</t>
  </si>
  <si>
    <t>Pt</t>
  </si>
  <si>
    <t>COP</t>
  </si>
  <si>
    <t>[m3/h]</t>
  </si>
  <si>
    <t>[mm]</t>
  </si>
  <si>
    <t>[kg/m3]</t>
  </si>
  <si>
    <t>[kg/ms]</t>
  </si>
  <si>
    <t>[m2]</t>
  </si>
  <si>
    <t>[m/s]</t>
  </si>
  <si>
    <t>[bar]</t>
  </si>
  <si>
    <t>[MW]</t>
  </si>
  <si>
    <t>COP cooling</t>
  </si>
  <si>
    <t>depth</t>
  </si>
  <si>
    <t>°C</t>
  </si>
  <si>
    <t>Flow</t>
  </si>
  <si>
    <t>kWe</t>
  </si>
  <si>
    <t>MWt</t>
  </si>
  <si>
    <t>m/s</t>
  </si>
  <si>
    <t>0,025x diepte</t>
  </si>
  <si>
    <t xml:space="preserve"> </t>
  </si>
  <si>
    <t>Pinj</t>
  </si>
  <si>
    <t>Max Pinj</t>
  </si>
  <si>
    <t>mu_l_prod</t>
  </si>
  <si>
    <t>mu_l_inj</t>
  </si>
  <si>
    <t>Temp</t>
  </si>
  <si>
    <t>Pressure</t>
  </si>
  <si>
    <t>w (mass frac)</t>
  </si>
  <si>
    <t>Rho(T,P)</t>
  </si>
  <si>
    <t>Rho(C,T,P)</t>
  </si>
  <si>
    <t>visc (C,T)</t>
  </si>
  <si>
    <t>[m-mv]</t>
  </si>
  <si>
    <t>(MPa)</t>
  </si>
  <si>
    <t>[kg/kg]</t>
  </si>
  <si>
    <t>[g/cm³]</t>
  </si>
  <si>
    <t>[kg/m³]</t>
  </si>
  <si>
    <t>[cp]</t>
  </si>
  <si>
    <t>productie, reservoir</t>
  </si>
  <si>
    <t>injectie</t>
  </si>
  <si>
    <t>TDS</t>
  </si>
  <si>
    <t>[ppm]</t>
  </si>
  <si>
    <t>hours/year</t>
  </si>
  <si>
    <t>Nr.</t>
  </si>
  <si>
    <t>Depth</t>
  </si>
  <si>
    <t>[in]</t>
  </si>
  <si>
    <t>ESP</t>
  </si>
  <si>
    <t>Full load hours</t>
  </si>
  <si>
    <t>Heat price</t>
  </si>
  <si>
    <t>/GJ</t>
  </si>
  <si>
    <t>Casings</t>
  </si>
  <si>
    <t>OD</t>
  </si>
  <si>
    <t>Nominal Weight</t>
  </si>
  <si>
    <t>Inside dimater</t>
  </si>
  <si>
    <t>Pipe Nominal weight</t>
  </si>
  <si>
    <t>OD_4.5</t>
  </si>
  <si>
    <t>OD_5.0</t>
  </si>
  <si>
    <t>OD_5.5</t>
  </si>
  <si>
    <t>OD_6.63</t>
  </si>
  <si>
    <t>OD_7.0</t>
  </si>
  <si>
    <t>OD_7.63</t>
  </si>
  <si>
    <t>OD_8.63</t>
  </si>
  <si>
    <t>OD_9.63</t>
  </si>
  <si>
    <t>OD_10.75</t>
  </si>
  <si>
    <t>OD_11.75</t>
  </si>
  <si>
    <t>OD_13.38</t>
  </si>
  <si>
    <t>OD_14.0</t>
  </si>
  <si>
    <t>OD_16.0</t>
  </si>
  <si>
    <t>Hole</t>
  </si>
  <si>
    <t>9</t>
  </si>
  <si>
    <t>10</t>
  </si>
  <si>
    <t>11</t>
  </si>
  <si>
    <t>12</t>
  </si>
  <si>
    <t>13</t>
  </si>
  <si>
    <t>14</t>
  </si>
  <si>
    <t>16</t>
  </si>
  <si>
    <t>18</t>
  </si>
  <si>
    <t>5,0</t>
  </si>
  <si>
    <t>Inside diameter</t>
  </si>
  <si>
    <t>wall thickness</t>
  </si>
  <si>
    <t>Costs</t>
  </si>
  <si>
    <t>Wall thickness</t>
  </si>
  <si>
    <t>Section</t>
  </si>
  <si>
    <t>dP_prod_frict</t>
  </si>
  <si>
    <t>dP_prod_form</t>
  </si>
  <si>
    <t>dP_inj_form</t>
  </si>
  <si>
    <t>dP_inj_fric</t>
  </si>
  <si>
    <t>dP ESP</t>
  </si>
  <si>
    <t>dP Booster</t>
  </si>
  <si>
    <t>ESP min depth</t>
  </si>
  <si>
    <t>[m[</t>
  </si>
  <si>
    <t>m/s (lower casing)</t>
  </si>
  <si>
    <t>Pe ESP</t>
  </si>
  <si>
    <t>Pe Booster</t>
  </si>
  <si>
    <t>[kWe]</t>
  </si>
  <si>
    <t>Pe pump tot</t>
  </si>
  <si>
    <t>Reservoir</t>
  </si>
  <si>
    <t>Flow characteristics</t>
  </si>
  <si>
    <t>Heat production</t>
  </si>
  <si>
    <t>MWh</t>
  </si>
  <si>
    <t>GJ</t>
  </si>
  <si>
    <t>Value</t>
  </si>
  <si>
    <t>per year</t>
  </si>
  <si>
    <t>Electricity costs</t>
  </si>
  <si>
    <t>Screen</t>
  </si>
  <si>
    <t>Open hole</t>
  </si>
  <si>
    <t>Screens</t>
  </si>
  <si>
    <t>OD_2.375</t>
  </si>
  <si>
    <t>OD_3.5</t>
  </si>
  <si>
    <t>OD_4.0</t>
  </si>
  <si>
    <t>OD_6.625</t>
  </si>
  <si>
    <t>OD_7.625</t>
  </si>
  <si>
    <t>OD_8.625</t>
  </si>
  <si>
    <t>OD_9.625</t>
  </si>
  <si>
    <t>OD_12.75</t>
  </si>
  <si>
    <t>Outside diameter</t>
  </si>
  <si>
    <t>[lb/ft]</t>
  </si>
  <si>
    <t>[kg/m]</t>
  </si>
  <si>
    <t>Conductor</t>
  </si>
  <si>
    <t>OD_0</t>
  </si>
  <si>
    <t>OD (mm)</t>
  </si>
  <si>
    <t>Grade</t>
  </si>
  <si>
    <t>Grades</t>
  </si>
  <si>
    <t>K55</t>
  </si>
  <si>
    <t>L80</t>
  </si>
  <si>
    <t>N80</t>
  </si>
  <si>
    <t>C90</t>
  </si>
  <si>
    <t>T95</t>
  </si>
  <si>
    <t>P110</t>
  </si>
  <si>
    <t>Q125</t>
  </si>
  <si>
    <t>0</t>
  </si>
  <si>
    <t>2 - 17,5 m3/h</t>
  </si>
  <si>
    <t>2,9 - 37,5 m3/h</t>
  </si>
  <si>
    <t>9,2 - 37,5 m3/h</t>
  </si>
  <si>
    <t>66 - 121 m3/h</t>
  </si>
  <si>
    <t>37,5 - 250 m3/h</t>
  </si>
  <si>
    <t>5,875</t>
  </si>
  <si>
    <t>7,875</t>
  </si>
  <si>
    <t>9,5</t>
  </si>
  <si>
    <t>10,625</t>
  </si>
  <si>
    <t>12,25</t>
  </si>
  <si>
    <t>Space</t>
  </si>
  <si>
    <t>8,5</t>
  </si>
  <si>
    <t>6,75</t>
  </si>
  <si>
    <t>14,75</t>
  </si>
  <si>
    <t>inch</t>
  </si>
  <si>
    <t>mm</t>
  </si>
  <si>
    <t>ID</t>
  </si>
  <si>
    <t>Gunstigste bereik</t>
  </si>
  <si>
    <t>max debiet</t>
  </si>
  <si>
    <t>Waterflow:</t>
  </si>
  <si>
    <t>bar</t>
  </si>
  <si>
    <t>Preliminary well design, slimhole Jakarta</t>
  </si>
  <si>
    <t>Total Δp</t>
  </si>
  <si>
    <t>Surface casing</t>
  </si>
  <si>
    <t>Production casing</t>
  </si>
  <si>
    <t>Production liner</t>
  </si>
  <si>
    <t>weight of drill pipes</t>
  </si>
  <si>
    <t>Pe booster</t>
  </si>
  <si>
    <t>Pt electricity</t>
  </si>
  <si>
    <t>cop</t>
  </si>
  <si>
    <t>with SF</t>
  </si>
  <si>
    <t>[Mpa]</t>
  </si>
  <si>
    <t>[1000daN]</t>
  </si>
  <si>
    <t xml:space="preserve">Calculated burst </t>
  </si>
  <si>
    <t>Calculated collapse</t>
  </si>
  <si>
    <t>limit pipe spec</t>
  </si>
  <si>
    <t>Check strength pipes</t>
  </si>
  <si>
    <t>Check pressure loss</t>
  </si>
  <si>
    <t>Weight of casings</t>
  </si>
  <si>
    <t>Calculated tension</t>
  </si>
  <si>
    <t>Date</t>
  </si>
  <si>
    <t>[kg]</t>
  </si>
  <si>
    <t>check</t>
  </si>
  <si>
    <t>Injector (booster pump)</t>
  </si>
  <si>
    <t>Producer (ESP)</t>
  </si>
  <si>
    <t>Pe totaal (ESP and Booster)</t>
  </si>
  <si>
    <t>Total</t>
  </si>
  <si>
    <t>m3/h</t>
  </si>
  <si>
    <t>thickness</t>
  </si>
  <si>
    <t>Input temperature</t>
  </si>
  <si>
    <t>Output temperature</t>
  </si>
  <si>
    <t>Delta T</t>
  </si>
  <si>
    <t>Section 1</t>
  </si>
  <si>
    <t>Section 2</t>
  </si>
  <si>
    <t>7</t>
  </si>
  <si>
    <t>dist between wells</t>
  </si>
  <si>
    <t>Tubing ESP</t>
  </si>
  <si>
    <t>Tubing</t>
  </si>
  <si>
    <t>dP producer total</t>
  </si>
  <si>
    <t xml:space="preserve"> Δp(dyn) Producer
</t>
  </si>
  <si>
    <t>Reservoir, well and pump caracteristics</t>
  </si>
  <si>
    <t>Energy Consumption Geothermal system</t>
  </si>
  <si>
    <t>Electricity price (buying)</t>
  </si>
  <si>
    <t xml:space="preserve"> Δp(dyn) Injector
</t>
  </si>
  <si>
    <t>distance between wells</t>
  </si>
  <si>
    <t>efficiency (ESP and booster)</t>
  </si>
  <si>
    <t>depth Bottom reservoir</t>
  </si>
  <si>
    <t>Thermal yield</t>
  </si>
  <si>
    <t>transmissivity</t>
  </si>
  <si>
    <t>Version</t>
  </si>
  <si>
    <t>1.0</t>
  </si>
  <si>
    <t>Project name</t>
  </si>
  <si>
    <t>Project number</t>
  </si>
  <si>
    <t>RED = Input variable</t>
  </si>
  <si>
    <t>BLACK = Calculated output</t>
  </si>
  <si>
    <t xml:space="preserve">natural water pressure </t>
  </si>
  <si>
    <t>thickness reservoir</t>
  </si>
  <si>
    <t>permeability reservoir</t>
  </si>
  <si>
    <t>friction casing (K)</t>
  </si>
  <si>
    <t>Total dissolved solids in water</t>
  </si>
  <si>
    <t>dP formation</t>
  </si>
  <si>
    <t>dP tubing ESP</t>
  </si>
  <si>
    <t>dP screen</t>
  </si>
  <si>
    <t>dP section 1</t>
  </si>
  <si>
    <t>dP section 2</t>
  </si>
  <si>
    <t>flow velocity in pipe</t>
  </si>
  <si>
    <t>skin borehole</t>
  </si>
  <si>
    <t>dP injection formation</t>
  </si>
  <si>
    <t>dP injection total</t>
  </si>
  <si>
    <t>dP due to density increase injection water</t>
  </si>
  <si>
    <t>dP system (pipework, HEX, filter units, etc.)</t>
  </si>
  <si>
    <t>General introduction</t>
  </si>
  <si>
    <t>Energy production of Geothermal system</t>
  </si>
  <si>
    <t>version: 5-12-2018</t>
  </si>
  <si>
    <t>Schematic producer and injector</t>
  </si>
  <si>
    <r>
      <t xml:space="preserve">This spreadsheet model is developed for Workpackage WP2.03 of the GEOCAP project.  The Geothermal Capacity Building Programme - Indonesia-Netherlands (GEOCAP) is an international collaboration between Indonesian and Dutch entities with the goal to develop intimately linked geothermal programmes for education and training, research and subsurface databases and sponsored by the Dutch Ministry of Economic affairs. In workpackage WP2.03 drilling techniques were considered. 
One of the research questions in WP2.03: "Is the direct-use of geothermal heat in industry using slim-holes in sedimentary basins in Indonesia a sustainable alternative?". The research that was done on this topic, has been reported in: Small scale direct use of geothermal energy in sedimentary basins using slimhole drilling techniques, Indonesia, Oktober 2018, document nr.: GEOCAP/2018/REP/IF Technology/WP2.03/1. This report can be downloaded on the website of GEOCAP.
This spreadsheat was used to make a quickscan analysis of the feasibility to use the slimhole drilling technique for direct use of geothermal energy. It calculates the thermal energy (direct heat) that is produced and the energy that is consumed (energy needed for pumping).
</t>
    </r>
    <r>
      <rPr>
        <b/>
        <sz val="11"/>
        <color theme="1"/>
        <rFont val="Calibri"/>
        <family val="2"/>
        <scheme val="minor"/>
      </rPr>
      <t>How to use this spreadsheet</t>
    </r>
    <r>
      <rPr>
        <sz val="11"/>
        <color theme="1"/>
        <rFont val="Calibri"/>
        <family val="2"/>
        <scheme val="minor"/>
      </rPr>
      <t xml:space="preserve">
It is needed to use two excel tabs:
- Energy production &amp; consumption
- Slimhole design
In the "Energy Production &amp; Consumption" tab typical operational and reservoir parameters need to be filled in. In this tab outcomes of calculations are presented for: 
- electrical energy and energy costs needed for producing (pumping) the heat to surface and
- thermal energy (heat) produced and heat revenues based on a specific heat price.
Both outcomes can be used for the feasibility analyse of using the slimhole drilling technique in geothermal direct use applications.
In the "Slimhole design" tab the well design of the Slimhole needs to be filled in. This tab calculates pressure losses during production. These losses are used in the "Energy Production &amp; Consumption" tab to calculate the needed pump energy. 
The excel tabs have been locked to prevent failures during filling in the sheets. Only RED input variables can be changed. However no passwords has been used, so it can be easily be unlocked and the user is free to change this spreadsheet.</t>
    </r>
  </si>
  <si>
    <r>
      <rPr>
        <b/>
        <sz val="11"/>
        <color theme="1"/>
        <rFont val="Calibri"/>
        <family val="2"/>
        <scheme val="minor"/>
      </rPr>
      <t>Disclaimer</t>
    </r>
    <r>
      <rPr>
        <sz val="11"/>
        <color theme="1"/>
        <rFont val="Calibri"/>
        <family val="2"/>
        <scheme val="minor"/>
      </rPr>
      <t xml:space="preserve">
This excel spreadsheet has been used for the feasibility study of Workpackage WP2.03 of the GEOCAP project. It is free to use and change this spreadsheet for other studies or projects. GEOCAP or parties that worked on this spreadsheet are not responsible for the outcome of this spreadsheet and will not take any liability for its outcome or any direct or indirect damages, losses of production/turnover/profit as a result of using this spreadsheet.</t>
    </r>
  </si>
  <si>
    <t>Introduction Excel business case tool for direct-use of geothermal heat using slimhole-holes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</si>
</sst>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quot;€&quot;\ * #,##0.00_ ;_ &quot;€&quot;\ * \-#,##0.00_ ;_ &quot;€&quot;\ * &quot;-&quot;??_ ;_ @_ "/>
    <numFmt numFmtId="43" formatCode="_ * #,##0.00_ ;_ * \-#,##0.00_ ;_ * &quot;-&quot;??_ ;_ @_ "/>
    <numFmt numFmtId="164" formatCode="_-* #,##0.00_-;_-* #,##0.00\-;_-* &quot;-&quot;??_-;_-@_-"/>
    <numFmt numFmtId="165" formatCode="0.0"/>
    <numFmt numFmtId="166" formatCode="0.000"/>
    <numFmt numFmtId="167" formatCode="0.0000"/>
    <numFmt numFmtId="168" formatCode="_ &quot;€&quot;\ * #,##0_ ;_ &quot;€&quot;\ * \-#,##0_ ;_ &quot;€&quot;\ * &quot;-&quot;??_ ;_ @_ "/>
    <numFmt numFmtId="169" formatCode="0.0000000"/>
    <numFmt numFmtId="170" formatCode="0.00000"/>
    <numFmt numFmtId="171" formatCode="_ * #,##0_ ;_ * \-#,##0_ ;_ * &quot;-&quot;??_ ;_ @_ "/>
  </numFmts>
  <fonts count="25" x14ac:knownFonts="1">
    <font>
      <sz val="11"/>
      <color theme="1"/>
      <name val="Calibri"/>
      <family val="2"/>
      <scheme val="minor"/>
    </font>
    <font>
      <sz val="9"/>
      <color theme="1"/>
      <name val="Trebuchet MS"/>
      <family val="2"/>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color rgb="FFA8005B"/>
      <name val="Calibri"/>
      <family val="2"/>
      <scheme val="minor"/>
    </font>
    <font>
      <sz val="11"/>
      <name val="Calibri"/>
      <family val="2"/>
      <scheme val="minor"/>
    </font>
    <font>
      <b/>
      <sz val="11"/>
      <color theme="1"/>
      <name val="Calibri"/>
      <family val="2"/>
    </font>
    <font>
      <b/>
      <sz val="11"/>
      <name val="Calibri"/>
      <family val="2"/>
      <scheme val="minor"/>
    </font>
    <font>
      <b/>
      <sz val="10"/>
      <name val="Arial"/>
      <family val="2"/>
    </font>
    <font>
      <i/>
      <sz val="10"/>
      <name val="Arial"/>
      <family val="2"/>
    </font>
    <font>
      <sz val="10"/>
      <color indexed="10"/>
      <name val="Arial"/>
      <family val="2"/>
    </font>
    <font>
      <b/>
      <sz val="12"/>
      <color theme="1"/>
      <name val="Calibri"/>
      <family val="2"/>
      <scheme val="minor"/>
    </font>
    <font>
      <b/>
      <sz val="18"/>
      <color theme="1"/>
      <name val="Arial"/>
      <family val="2"/>
    </font>
    <font>
      <sz val="10"/>
      <color theme="1"/>
      <name val="Arial"/>
      <family val="2"/>
    </font>
    <font>
      <b/>
      <sz val="10"/>
      <color theme="1"/>
      <name val="Arial"/>
      <family val="2"/>
    </font>
    <font>
      <sz val="10"/>
      <color rgb="FFFF0000"/>
      <name val="Arial"/>
      <family val="2"/>
    </font>
    <font>
      <sz val="10"/>
      <color rgb="FF00B050"/>
      <name val="Arial"/>
      <family val="2"/>
    </font>
    <font>
      <sz val="11"/>
      <color theme="1"/>
      <name val="Arial"/>
      <family val="2"/>
    </font>
    <font>
      <i/>
      <u/>
      <sz val="11"/>
      <color theme="1"/>
      <name val="Calibri"/>
      <family val="2"/>
      <scheme val="minor"/>
    </font>
    <font>
      <sz val="7"/>
      <name val="Arial"/>
      <family val="2"/>
    </font>
    <font>
      <sz val="7"/>
      <color theme="1"/>
      <name val="Arial"/>
      <family val="2"/>
    </font>
    <font>
      <b/>
      <sz val="11"/>
      <color rgb="FFFF0000"/>
      <name val="Calibri"/>
      <family val="2"/>
      <scheme val="minor"/>
    </font>
    <font>
      <b/>
      <sz val="14"/>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41"/>
        <bgColor indexed="64"/>
      </patternFill>
    </fill>
    <fill>
      <patternFill patternType="solid">
        <fgColor rgb="FFFFFF00"/>
        <bgColor indexed="64"/>
      </patternFill>
    </fill>
    <fill>
      <patternFill patternType="lightVertical">
        <bgColor indexed="41"/>
      </patternFill>
    </fill>
    <fill>
      <patternFill patternType="solid">
        <fgColor theme="0" tint="-0.249977111117893"/>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0.249977111117893"/>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dashed">
        <color indexed="64"/>
      </bottom>
      <diagonal/>
    </border>
    <border>
      <left/>
      <right/>
      <top/>
      <bottom style="dashed">
        <color indexed="64"/>
      </bottom>
      <diagonal/>
    </border>
    <border>
      <left style="medium">
        <color indexed="64"/>
      </left>
      <right/>
      <top/>
      <bottom style="dashed">
        <color indexed="64"/>
      </bottom>
      <diagonal/>
    </border>
    <border>
      <left/>
      <right style="thin">
        <color indexed="64"/>
      </right>
      <top/>
      <bottom style="dashed">
        <color indexed="64"/>
      </bottom>
      <diagonal/>
    </border>
    <border>
      <left style="thin">
        <color indexed="64"/>
      </left>
      <right style="thin">
        <color auto="1"/>
      </right>
      <top/>
      <bottom style="dashed">
        <color indexed="64"/>
      </bottom>
      <diagonal/>
    </border>
    <border>
      <left/>
      <right style="medium">
        <color indexed="64"/>
      </right>
      <top/>
      <bottom style="dashed">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diagonalDown="1">
      <left/>
      <right/>
      <top/>
      <bottom/>
      <diagonal style="medium">
        <color indexed="64"/>
      </diagonal>
    </border>
    <border diagonalUp="1">
      <left/>
      <right/>
      <top/>
      <bottom/>
      <diagonal style="medium">
        <color indexed="64"/>
      </diagonal>
    </border>
    <border>
      <left/>
      <right/>
      <top style="dashed">
        <color indexed="64"/>
      </top>
      <bottom/>
      <diagonal/>
    </border>
    <border diagonalDown="1">
      <left/>
      <right/>
      <top/>
      <bottom/>
      <diagonal style="thin">
        <color auto="1"/>
      </diagonal>
    </border>
    <border diagonalUp="1">
      <left/>
      <right/>
      <top/>
      <bottom/>
      <diagonal style="thin">
        <color auto="1"/>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dashed">
        <color indexed="64"/>
      </bottom>
      <diagonal/>
    </border>
    <border>
      <left style="medium">
        <color indexed="64"/>
      </left>
      <right style="thin">
        <color auto="1"/>
      </right>
      <top/>
      <bottom style="dashed">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ashed">
        <color indexed="64"/>
      </top>
      <bottom style="medium">
        <color indexed="64"/>
      </bottom>
      <diagonal/>
    </border>
    <border>
      <left style="thin">
        <color indexed="64"/>
      </left>
      <right/>
      <top style="double">
        <color indexed="64"/>
      </top>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thin">
        <color indexed="64"/>
      </left>
      <right style="thin">
        <color auto="1"/>
      </right>
      <top style="thin">
        <color indexed="64"/>
      </top>
      <bottom style="dashed">
        <color indexed="64"/>
      </bottom>
      <diagonal/>
    </border>
    <border>
      <left style="medium">
        <color indexed="64"/>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thin">
        <color indexed="64"/>
      </bottom>
      <diagonal/>
    </border>
    <border>
      <left/>
      <right style="thin">
        <color indexed="64"/>
      </right>
      <top style="dashed">
        <color indexed="64"/>
      </top>
      <bottom/>
      <diagonal/>
    </border>
    <border>
      <left style="medium">
        <color indexed="64"/>
      </left>
      <right style="thin">
        <color indexed="64"/>
      </right>
      <top style="thin">
        <color indexed="64"/>
      </top>
      <bottom/>
      <diagonal/>
    </border>
    <border>
      <left style="medium">
        <color indexed="64"/>
      </left>
      <right style="thin">
        <color indexed="64"/>
      </right>
      <top style="dashed">
        <color indexed="64"/>
      </top>
      <bottom/>
      <diagonal/>
    </border>
    <border>
      <left style="thin">
        <color indexed="64"/>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top style="double">
        <color indexed="64"/>
      </top>
      <bottom/>
      <diagonal/>
    </border>
    <border>
      <left style="thin">
        <color indexed="64"/>
      </left>
      <right style="medium">
        <color indexed="64"/>
      </right>
      <top style="dash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8">
    <xf numFmtId="0" fontId="0" fillId="0" borderId="0"/>
    <xf numFmtId="43"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6" fillId="0" borderId="0"/>
    <xf numFmtId="44" fontId="2" fillId="0" borderId="0" applyFont="0" applyFill="0" applyBorder="0" applyAlignment="0" applyProtection="0"/>
    <xf numFmtId="43" fontId="2" fillId="0" borderId="0" applyFont="0" applyFill="0" applyBorder="0" applyAlignment="0" applyProtection="0"/>
    <xf numFmtId="0" fontId="1" fillId="0" borderId="0"/>
  </cellStyleXfs>
  <cellXfs count="445">
    <xf numFmtId="0" fontId="0" fillId="0" borderId="0" xfId="0"/>
    <xf numFmtId="0" fontId="0" fillId="0" borderId="0" xfId="0"/>
    <xf numFmtId="0" fontId="3" fillId="0" borderId="0" xfId="0" applyFont="1"/>
    <xf numFmtId="0" fontId="0" fillId="0" borderId="0" xfId="0"/>
    <xf numFmtId="165" fontId="0" fillId="0" borderId="0" xfId="0" applyNumberFormat="1"/>
    <xf numFmtId="171" fontId="0" fillId="0" borderId="0" xfId="16" applyNumberFormat="1" applyFont="1"/>
    <xf numFmtId="0" fontId="0" fillId="2" borderId="0" xfId="0" applyFill="1"/>
    <xf numFmtId="0" fontId="0" fillId="2" borderId="1" xfId="0" applyFont="1" applyFill="1" applyBorder="1"/>
    <xf numFmtId="169" fontId="9" fillId="2" borderId="2" xfId="12" applyNumberFormat="1" applyFont="1" applyFill="1" applyBorder="1" applyAlignment="1">
      <alignment horizontal="center"/>
    </xf>
    <xf numFmtId="0" fontId="9" fillId="2" borderId="2" xfId="12" applyFont="1" applyFill="1" applyBorder="1" applyAlignment="1">
      <alignment horizontal="center"/>
    </xf>
    <xf numFmtId="1" fontId="9" fillId="2" borderId="2" xfId="12" applyNumberFormat="1" applyFont="1" applyFill="1" applyBorder="1" applyAlignment="1" applyProtection="1">
      <alignment horizontal="center"/>
    </xf>
    <xf numFmtId="165" fontId="9" fillId="2" borderId="2" xfId="12" applyNumberFormat="1" applyFont="1" applyFill="1" applyBorder="1" applyAlignment="1">
      <alignment horizontal="center"/>
    </xf>
    <xf numFmtId="166" fontId="9" fillId="2" borderId="2" xfId="12" applyNumberFormat="1" applyFont="1" applyFill="1" applyBorder="1" applyAlignment="1">
      <alignment horizontal="center"/>
    </xf>
    <xf numFmtId="166" fontId="9" fillId="2" borderId="3" xfId="12" applyNumberFormat="1" applyFont="1" applyFill="1" applyBorder="1" applyAlignment="1">
      <alignment horizontal="center"/>
    </xf>
    <xf numFmtId="1" fontId="0" fillId="2" borderId="0" xfId="0" applyNumberFormat="1" applyFill="1"/>
    <xf numFmtId="0" fontId="0" fillId="2" borderId="4" xfId="0" applyFont="1" applyFill="1" applyBorder="1"/>
    <xf numFmtId="0" fontId="9" fillId="2" borderId="0" xfId="12" applyFont="1" applyFill="1" applyBorder="1" applyAlignment="1">
      <alignment horizontal="center"/>
    </xf>
    <xf numFmtId="169" fontId="9" fillId="2" borderId="0" xfId="12" applyNumberFormat="1" applyFont="1" applyFill="1" applyBorder="1" applyAlignment="1">
      <alignment horizontal="center"/>
    </xf>
    <xf numFmtId="1" fontId="9" fillId="2" borderId="0" xfId="12" applyNumberFormat="1" applyFont="1" applyFill="1" applyBorder="1" applyAlignment="1">
      <alignment horizontal="center"/>
    </xf>
    <xf numFmtId="165" fontId="9" fillId="2" borderId="0" xfId="12" applyNumberFormat="1" applyFont="1" applyFill="1" applyBorder="1" applyAlignment="1">
      <alignment horizontal="center"/>
    </xf>
    <xf numFmtId="166" fontId="9" fillId="2" borderId="0" xfId="12" applyNumberFormat="1"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xf numFmtId="1" fontId="7" fillId="2" borderId="1" xfId="12" applyNumberFormat="1" applyFont="1" applyFill="1" applyBorder="1"/>
    <xf numFmtId="0" fontId="7" fillId="2" borderId="2" xfId="12" applyFont="1" applyFill="1" applyBorder="1"/>
    <xf numFmtId="2" fontId="7" fillId="2" borderId="2" xfId="12" applyNumberFormat="1" applyFont="1" applyFill="1" applyBorder="1"/>
    <xf numFmtId="166" fontId="7" fillId="2" borderId="2" xfId="12" applyNumberFormat="1" applyFont="1" applyFill="1" applyBorder="1"/>
    <xf numFmtId="1" fontId="7" fillId="2" borderId="2" xfId="12" applyNumberFormat="1" applyFont="1" applyFill="1" applyBorder="1"/>
    <xf numFmtId="167" fontId="7" fillId="2" borderId="2" xfId="12" applyNumberFormat="1" applyFont="1" applyFill="1" applyBorder="1"/>
    <xf numFmtId="170" fontId="7" fillId="2" borderId="2" xfId="12" applyNumberFormat="1" applyFont="1" applyFill="1" applyBorder="1"/>
    <xf numFmtId="166" fontId="0" fillId="2" borderId="3" xfId="0" applyNumberFormat="1" applyFont="1" applyFill="1" applyBorder="1"/>
    <xf numFmtId="0" fontId="0" fillId="2" borderId="0" xfId="0" applyFont="1" applyFill="1"/>
    <xf numFmtId="0" fontId="4" fillId="2" borderId="6" xfId="0" applyFont="1" applyFill="1" applyBorder="1"/>
    <xf numFmtId="1" fontId="0" fillId="2" borderId="6" xfId="0" applyNumberFormat="1" applyFont="1" applyFill="1" applyBorder="1"/>
    <xf numFmtId="1" fontId="0" fillId="2" borderId="7" xfId="0" applyNumberFormat="1" applyFont="1" applyFill="1" applyBorder="1"/>
    <xf numFmtId="165" fontId="0" fillId="2" borderId="7" xfId="0" applyNumberFormat="1" applyFont="1" applyFill="1" applyBorder="1"/>
    <xf numFmtId="166" fontId="7" fillId="2" borderId="7" xfId="12" applyNumberFormat="1" applyFont="1" applyFill="1" applyBorder="1"/>
    <xf numFmtId="1" fontId="7" fillId="2" borderId="7" xfId="12" applyNumberFormat="1" applyFont="1" applyFill="1" applyBorder="1"/>
    <xf numFmtId="167" fontId="7" fillId="2" borderId="7" xfId="12" applyNumberFormat="1" applyFont="1" applyFill="1" applyBorder="1"/>
    <xf numFmtId="170" fontId="7" fillId="2" borderId="7" xfId="12" applyNumberFormat="1" applyFont="1" applyFill="1" applyBorder="1"/>
    <xf numFmtId="166" fontId="0" fillId="2" borderId="8" xfId="0" applyNumberFormat="1" applyFont="1" applyFill="1" applyBorder="1"/>
    <xf numFmtId="0" fontId="4" fillId="2" borderId="0" xfId="0" applyFont="1" applyFill="1" applyBorder="1" applyAlignment="1">
      <alignment horizontal="center"/>
    </xf>
    <xf numFmtId="0" fontId="0" fillId="2" borderId="0" xfId="0" applyFont="1" applyFill="1" applyBorder="1"/>
    <xf numFmtId="165" fontId="0" fillId="2" borderId="0" xfId="0" applyNumberFormat="1" applyFont="1" applyFill="1" applyBorder="1"/>
    <xf numFmtId="165" fontId="3" fillId="2" borderId="0" xfId="0" applyNumberFormat="1" applyFont="1" applyFill="1" applyBorder="1"/>
    <xf numFmtId="1" fontId="3" fillId="2" borderId="0" xfId="0" applyNumberFormat="1" applyFont="1" applyFill="1" applyBorder="1"/>
    <xf numFmtId="166" fontId="3" fillId="2" borderId="0" xfId="0" applyNumberFormat="1" applyFont="1" applyFill="1" applyBorder="1"/>
    <xf numFmtId="11" fontId="3" fillId="2" borderId="0" xfId="0" applyNumberFormat="1" applyFont="1" applyFill="1" applyBorder="1"/>
    <xf numFmtId="165" fontId="7" fillId="2" borderId="0" xfId="0" applyNumberFormat="1" applyFont="1" applyFill="1" applyBorder="1"/>
    <xf numFmtId="167" fontId="0" fillId="2" borderId="0" xfId="0" applyNumberFormat="1" applyFont="1" applyFill="1" applyBorder="1"/>
    <xf numFmtId="2" fontId="0" fillId="2" borderId="0" xfId="0" applyNumberFormat="1" applyFont="1" applyFill="1" applyBorder="1"/>
    <xf numFmtId="1" fontId="0" fillId="2" borderId="0" xfId="0" applyNumberFormat="1" applyFont="1" applyFill="1" applyBorder="1"/>
    <xf numFmtId="165" fontId="5" fillId="2" borderId="0" xfId="12" applyNumberFormat="1" applyFont="1" applyFill="1" applyBorder="1"/>
    <xf numFmtId="165" fontId="3" fillId="2" borderId="0" xfId="0" applyNumberFormat="1" applyFont="1" applyFill="1"/>
    <xf numFmtId="165" fontId="0" fillId="2" borderId="0" xfId="0" applyNumberFormat="1" applyFill="1"/>
    <xf numFmtId="166" fontId="0" fillId="2" borderId="0" xfId="0" applyNumberFormat="1" applyFill="1"/>
    <xf numFmtId="166" fontId="0" fillId="2" borderId="0" xfId="0" applyNumberFormat="1" applyFont="1" applyFill="1" applyBorder="1"/>
    <xf numFmtId="1" fontId="7" fillId="2" borderId="0" xfId="0" applyNumberFormat="1" applyFont="1" applyFill="1" applyBorder="1"/>
    <xf numFmtId="11" fontId="7" fillId="2" borderId="0" xfId="0" applyNumberFormat="1" applyFont="1" applyFill="1" applyBorder="1"/>
    <xf numFmtId="0" fontId="4" fillId="2" borderId="0" xfId="0" applyFont="1" applyFill="1" applyBorder="1" applyAlignment="1">
      <alignment horizontal="left"/>
    </xf>
    <xf numFmtId="0" fontId="0" fillId="2" borderId="0" xfId="0" applyFill="1" applyAlignment="1">
      <alignment horizontal="left"/>
    </xf>
    <xf numFmtId="2" fontId="0" fillId="2" borderId="0" xfId="0" applyNumberFormat="1" applyFill="1"/>
    <xf numFmtId="0" fontId="0" fillId="2" borderId="0" xfId="0" applyFont="1" applyFill="1" applyBorder="1" applyAlignment="1">
      <alignment horizontal="right"/>
    </xf>
    <xf numFmtId="0" fontId="8" fillId="2" borderId="0" xfId="0" applyFont="1" applyFill="1" applyBorder="1" applyAlignment="1">
      <alignment horizontal="left"/>
    </xf>
    <xf numFmtId="1" fontId="0" fillId="2" borderId="0" xfId="0" applyNumberFormat="1" applyFont="1" applyFill="1" applyBorder="1" applyAlignment="1">
      <alignment horizontal="right"/>
    </xf>
    <xf numFmtId="0" fontId="10" fillId="0" borderId="13" xfId="0" applyFont="1" applyBorder="1" applyAlignment="1">
      <alignment horizontal="center" vertical="top" wrapText="1"/>
    </xf>
    <xf numFmtId="166" fontId="10" fillId="0" borderId="14" xfId="0" applyNumberFormat="1" applyFont="1" applyBorder="1" applyAlignment="1">
      <alignment horizontal="center" vertical="top" wrapText="1"/>
    </xf>
    <xf numFmtId="166" fontId="10" fillId="0" borderId="13" xfId="0" applyNumberFormat="1" applyFont="1" applyBorder="1" applyAlignment="1">
      <alignment horizontal="center" vertical="top" wrapText="1"/>
    </xf>
    <xf numFmtId="166" fontId="0" fillId="0" borderId="0" xfId="0" applyNumberFormat="1" applyBorder="1" applyAlignment="1">
      <alignment horizontal="center" wrapText="1"/>
    </xf>
    <xf numFmtId="0" fontId="0" fillId="0" borderId="0" xfId="0" applyBorder="1"/>
    <xf numFmtId="0" fontId="0" fillId="0" borderId="0" xfId="0" applyFill="1" applyBorder="1" applyAlignment="1">
      <alignment wrapText="1"/>
    </xf>
    <xf numFmtId="0" fontId="12" fillId="0" borderId="16" xfId="0" applyFont="1" applyBorder="1" applyAlignment="1">
      <alignment vertical="top" wrapText="1"/>
    </xf>
    <xf numFmtId="0" fontId="5" fillId="0" borderId="15" xfId="0" applyFont="1" applyBorder="1" applyAlignment="1">
      <alignment horizontal="center" vertical="top" wrapText="1"/>
    </xf>
    <xf numFmtId="0" fontId="4" fillId="0" borderId="0" xfId="0" applyFont="1"/>
    <xf numFmtId="0" fontId="0" fillId="0" borderId="0" xfId="0" applyBorder="1" applyAlignment="1">
      <alignment horizontal="center" wrapText="1"/>
    </xf>
    <xf numFmtId="2" fontId="0" fillId="0" borderId="0" xfId="0" applyNumberFormat="1"/>
    <xf numFmtId="49" fontId="0" fillId="0" borderId="0" xfId="0" applyNumberFormat="1"/>
    <xf numFmtId="49" fontId="4" fillId="0" borderId="0" xfId="0" applyNumberFormat="1" applyFont="1"/>
    <xf numFmtId="167" fontId="0" fillId="0" borderId="0" xfId="0" applyNumberFormat="1"/>
    <xf numFmtId="167" fontId="0" fillId="0" borderId="0" xfId="0" applyNumberFormat="1" applyFill="1"/>
    <xf numFmtId="167" fontId="0" fillId="5" borderId="0" xfId="0" applyNumberFormat="1" applyFill="1"/>
    <xf numFmtId="0" fontId="0" fillId="0" borderId="0" xfId="0" applyAlignment="1">
      <alignment horizontal="right"/>
    </xf>
    <xf numFmtId="0" fontId="4" fillId="2" borderId="0" xfId="0" applyFont="1" applyFill="1"/>
    <xf numFmtId="171" fontId="0" fillId="0" borderId="0" xfId="0" applyNumberFormat="1"/>
    <xf numFmtId="168" fontId="0" fillId="0" borderId="0" xfId="15" applyNumberFormat="1" applyFont="1"/>
    <xf numFmtId="49" fontId="0" fillId="0" borderId="0" xfId="0" applyNumberFormat="1" applyAlignment="1">
      <alignment horizontal="right"/>
    </xf>
    <xf numFmtId="0" fontId="13" fillId="0" borderId="0" xfId="0" applyFont="1"/>
    <xf numFmtId="167" fontId="0" fillId="0" borderId="0" xfId="0" applyNumberFormat="1" applyProtection="1">
      <protection locked="0"/>
    </xf>
    <xf numFmtId="0" fontId="5" fillId="0" borderId="23" xfId="0" applyFont="1" applyBorder="1" applyAlignment="1">
      <alignment horizontal="center"/>
    </xf>
    <xf numFmtId="0" fontId="5" fillId="0" borderId="27" xfId="0" applyFont="1" applyBorder="1" applyAlignment="1">
      <alignment horizontal="center"/>
    </xf>
    <xf numFmtId="0" fontId="10" fillId="0" borderId="38" xfId="0" applyFont="1" applyBorder="1" applyAlignment="1">
      <alignment horizontal="center" vertical="top" wrapText="1"/>
    </xf>
    <xf numFmtId="0" fontId="11" fillId="0" borderId="16" xfId="0" applyFont="1" applyBorder="1" applyAlignment="1">
      <alignment horizontal="right" wrapText="1"/>
    </xf>
    <xf numFmtId="0" fontId="5" fillId="0" borderId="16" xfId="0" applyFont="1" applyBorder="1" applyAlignment="1">
      <alignment horizontal="left"/>
    </xf>
    <xf numFmtId="0" fontId="5" fillId="0" borderId="16" xfId="0" applyFont="1" applyBorder="1" applyAlignment="1">
      <alignment horizontal="right" vertical="center" wrapText="1"/>
    </xf>
    <xf numFmtId="0" fontId="11" fillId="0" borderId="16" xfId="0" applyFont="1" applyBorder="1" applyAlignment="1">
      <alignment horizontal="right"/>
    </xf>
    <xf numFmtId="0" fontId="12" fillId="0" borderId="16" xfId="0" applyFont="1" applyBorder="1" applyAlignment="1">
      <alignment wrapText="1"/>
    </xf>
    <xf numFmtId="166" fontId="10" fillId="0" borderId="43" xfId="0" applyNumberFormat="1" applyFont="1" applyBorder="1" applyAlignment="1">
      <alignment horizontal="center" vertical="top" wrapText="1"/>
    </xf>
    <xf numFmtId="0" fontId="5" fillId="0" borderId="44" xfId="0" applyFont="1" applyBorder="1" applyAlignment="1">
      <alignment horizontal="center"/>
    </xf>
    <xf numFmtId="0" fontId="0" fillId="0" borderId="2" xfId="0" applyFill="1" applyBorder="1" applyAlignment="1">
      <alignment wrapText="1"/>
    </xf>
    <xf numFmtId="166" fontId="0" fillId="0" borderId="2" xfId="0" applyNumberFormat="1" applyBorder="1" applyAlignment="1">
      <alignment horizontal="center" wrapText="1"/>
    </xf>
    <xf numFmtId="0" fontId="0" fillId="0" borderId="2" xfId="0" applyBorder="1" applyAlignment="1">
      <alignment horizontal="center" wrapText="1"/>
    </xf>
    <xf numFmtId="0" fontId="0" fillId="0" borderId="2" xfId="0" applyBorder="1" applyAlignment="1">
      <alignment vertical="top" wrapText="1"/>
    </xf>
    <xf numFmtId="0" fontId="0" fillId="0" borderId="0" xfId="0" applyBorder="1" applyAlignment="1">
      <alignment vertical="top" wrapText="1"/>
    </xf>
    <xf numFmtId="0" fontId="10" fillId="0" borderId="42" xfId="0" applyFont="1" applyBorder="1" applyAlignment="1">
      <alignment horizontal="center" vertical="top" wrapText="1"/>
    </xf>
    <xf numFmtId="0" fontId="5" fillId="3" borderId="22" xfId="12" applyFont="1" applyFill="1" applyBorder="1" applyAlignment="1">
      <alignment wrapText="1"/>
    </xf>
    <xf numFmtId="0" fontId="5" fillId="4" borderId="4" xfId="12" applyFont="1" applyFill="1" applyBorder="1" applyAlignment="1">
      <alignment wrapText="1"/>
    </xf>
    <xf numFmtId="0" fontId="5" fillId="4" borderId="0" xfId="12" applyFont="1" applyFill="1" applyBorder="1" applyAlignment="1">
      <alignment wrapText="1"/>
    </xf>
    <xf numFmtId="0" fontId="5" fillId="4" borderId="5" xfId="12" applyFont="1" applyFill="1" applyBorder="1" applyAlignment="1">
      <alignment wrapText="1"/>
    </xf>
    <xf numFmtId="0" fontId="5" fillId="3" borderId="0" xfId="12" applyFont="1" applyFill="1" applyBorder="1" applyAlignment="1">
      <alignment wrapText="1"/>
    </xf>
    <xf numFmtId="0" fontId="5" fillId="4" borderId="31" xfId="12" applyFont="1" applyFill="1" applyBorder="1" applyAlignment="1">
      <alignment wrapText="1"/>
    </xf>
    <xf numFmtId="0" fontId="5" fillId="4" borderId="32" xfId="12" applyFont="1" applyFill="1" applyBorder="1" applyAlignment="1">
      <alignment wrapText="1"/>
    </xf>
    <xf numFmtId="0" fontId="15" fillId="0" borderId="36" xfId="0" applyFont="1" applyBorder="1" applyAlignment="1">
      <alignment horizontal="center" wrapText="1"/>
    </xf>
    <xf numFmtId="0" fontId="15" fillId="0" borderId="15" xfId="0" applyFont="1" applyBorder="1" applyAlignment="1">
      <alignment horizontal="center" wrapText="1"/>
    </xf>
    <xf numFmtId="0" fontId="15" fillId="0" borderId="10" xfId="0" applyFont="1" applyBorder="1" applyAlignment="1">
      <alignment horizontal="center" wrapText="1"/>
    </xf>
    <xf numFmtId="0" fontId="15" fillId="0" borderId="9" xfId="0" applyFont="1" applyBorder="1" applyAlignment="1">
      <alignment horizontal="center" wrapText="1"/>
    </xf>
    <xf numFmtId="166" fontId="15" fillId="0" borderId="11" xfId="0" applyNumberFormat="1" applyFont="1" applyBorder="1" applyAlignment="1">
      <alignment horizontal="center" wrapText="1"/>
    </xf>
    <xf numFmtId="0" fontId="15" fillId="0" borderId="15" xfId="0" applyFont="1" applyBorder="1"/>
    <xf numFmtId="166" fontId="15" fillId="0" borderId="9" xfId="0" applyNumberFormat="1" applyFont="1" applyBorder="1" applyAlignment="1">
      <alignment horizontal="center" wrapText="1"/>
    </xf>
    <xf numFmtId="0" fontId="15" fillId="0" borderId="37" xfId="0" applyFont="1" applyBorder="1"/>
    <xf numFmtId="0" fontId="15" fillId="0" borderId="50" xfId="0" applyFont="1" applyBorder="1" applyAlignment="1">
      <alignment horizontal="center" wrapText="1"/>
    </xf>
    <xf numFmtId="0" fontId="15" fillId="0" borderId="51" xfId="0" applyFont="1" applyBorder="1" applyAlignment="1">
      <alignment horizontal="center" wrapText="1"/>
    </xf>
    <xf numFmtId="0" fontId="15" fillId="0" borderId="52" xfId="0" applyFont="1" applyBorder="1" applyAlignment="1">
      <alignment horizontal="center" wrapText="1"/>
    </xf>
    <xf numFmtId="0" fontId="16" fillId="0" borderId="27" xfId="0" applyFont="1" applyBorder="1" applyAlignment="1">
      <alignment horizontal="center" wrapText="1"/>
    </xf>
    <xf numFmtId="0" fontId="15" fillId="0" borderId="23" xfId="0" applyFont="1" applyBorder="1" applyAlignment="1">
      <alignment wrapText="1"/>
    </xf>
    <xf numFmtId="0" fontId="15" fillId="7" borderId="0" xfId="0" applyFont="1" applyFill="1" applyBorder="1" applyAlignment="1">
      <alignment wrapText="1"/>
    </xf>
    <xf numFmtId="0" fontId="15" fillId="2" borderId="22" xfId="0" applyFont="1" applyFill="1" applyBorder="1" applyAlignment="1">
      <alignment wrapText="1"/>
    </xf>
    <xf numFmtId="0" fontId="15" fillId="4" borderId="0" xfId="0" applyFont="1" applyFill="1" applyBorder="1" applyAlignment="1">
      <alignment wrapText="1"/>
    </xf>
    <xf numFmtId="0" fontId="15" fillId="8" borderId="16" xfId="0" applyFont="1" applyFill="1" applyBorder="1" applyAlignment="1">
      <alignment wrapText="1"/>
    </xf>
    <xf numFmtId="0" fontId="15" fillId="8" borderId="17" xfId="0" applyFont="1" applyFill="1" applyBorder="1" applyAlignment="1">
      <alignment wrapText="1"/>
    </xf>
    <xf numFmtId="0" fontId="15" fillId="7" borderId="4" xfId="0" applyFont="1" applyFill="1" applyBorder="1" applyAlignment="1">
      <alignment wrapText="1"/>
    </xf>
    <xf numFmtId="0" fontId="15" fillId="0" borderId="17" xfId="0" applyFont="1" applyBorder="1" applyAlignment="1">
      <alignment wrapText="1"/>
    </xf>
    <xf numFmtId="166" fontId="15" fillId="0" borderId="0" xfId="0" applyNumberFormat="1" applyFont="1" applyBorder="1" applyAlignment="1">
      <alignment horizontal="center" wrapText="1"/>
    </xf>
    <xf numFmtId="166" fontId="15" fillId="0" borderId="15" xfId="0" applyNumberFormat="1" applyFont="1" applyBorder="1" applyAlignment="1">
      <alignment horizontal="center" wrapText="1"/>
    </xf>
    <xf numFmtId="0" fontId="15" fillId="0" borderId="16" xfId="0" applyFont="1" applyBorder="1" applyAlignment="1">
      <alignment horizontal="center" wrapText="1"/>
    </xf>
    <xf numFmtId="0" fontId="15" fillId="0" borderId="16" xfId="0" applyFont="1" applyBorder="1" applyAlignment="1">
      <alignment wrapText="1"/>
    </xf>
    <xf numFmtId="0" fontId="15" fillId="0" borderId="0" xfId="0" applyFont="1" applyBorder="1" applyAlignment="1">
      <alignment wrapText="1"/>
    </xf>
    <xf numFmtId="0" fontId="15" fillId="3" borderId="22" xfId="0" applyFont="1" applyFill="1" applyBorder="1" applyAlignment="1">
      <alignment wrapText="1"/>
    </xf>
    <xf numFmtId="0" fontId="15" fillId="0" borderId="24" xfId="0" applyFont="1" applyBorder="1" applyAlignment="1">
      <alignment wrapText="1"/>
    </xf>
    <xf numFmtId="0" fontId="15" fillId="0" borderId="26" xfId="0" applyFont="1" applyBorder="1" applyAlignment="1">
      <alignment wrapText="1"/>
    </xf>
    <xf numFmtId="165" fontId="17" fillId="0" borderId="27" xfId="0" applyNumberFormat="1" applyFont="1" applyBorder="1" applyAlignment="1">
      <alignment horizontal="center" wrapText="1"/>
    </xf>
    <xf numFmtId="0" fontId="15" fillId="3" borderId="5" xfId="0" applyFont="1" applyFill="1" applyBorder="1" applyAlignment="1">
      <alignment wrapText="1"/>
    </xf>
    <xf numFmtId="0" fontId="15" fillId="3" borderId="4" xfId="0" applyFont="1" applyFill="1" applyBorder="1" applyAlignment="1">
      <alignment wrapText="1"/>
    </xf>
    <xf numFmtId="165" fontId="15" fillId="0" borderId="0" xfId="0" applyNumberFormat="1" applyFont="1" applyBorder="1" applyAlignment="1">
      <alignment horizontal="center" wrapText="1"/>
    </xf>
    <xf numFmtId="165" fontId="15" fillId="0" borderId="15" xfId="0" applyNumberFormat="1" applyFont="1" applyBorder="1" applyAlignment="1">
      <alignment horizontal="center" wrapText="1"/>
    </xf>
    <xf numFmtId="0" fontId="15" fillId="0" borderId="0" xfId="0" applyFont="1" applyBorder="1" applyAlignment="1">
      <alignment horizontal="center" wrapText="1"/>
    </xf>
    <xf numFmtId="0" fontId="15" fillId="0" borderId="16" xfId="0" applyFont="1" applyBorder="1" applyAlignment="1">
      <alignment horizontal="right" vertical="center" wrapText="1"/>
    </xf>
    <xf numFmtId="0" fontId="15" fillId="0" borderId="16" xfId="0" applyFont="1" applyFill="1" applyBorder="1" applyAlignment="1">
      <alignment wrapText="1"/>
    </xf>
    <xf numFmtId="0" fontId="15" fillId="0" borderId="0" xfId="0" applyFont="1" applyFill="1" applyBorder="1" applyAlignment="1">
      <alignment wrapText="1"/>
    </xf>
    <xf numFmtId="0" fontId="15" fillId="0" borderId="17" xfId="0" applyFont="1" applyFill="1" applyBorder="1" applyAlignment="1">
      <alignment wrapText="1"/>
    </xf>
    <xf numFmtId="0" fontId="15" fillId="0" borderId="45" xfId="0" applyFont="1" applyBorder="1" applyAlignment="1">
      <alignment horizontal="center" wrapText="1"/>
    </xf>
    <xf numFmtId="0" fontId="15" fillId="0" borderId="27" xfId="0" applyFont="1" applyBorder="1"/>
    <xf numFmtId="0" fontId="15" fillId="0" borderId="23" xfId="0" applyFont="1" applyFill="1" applyBorder="1" applyAlignment="1">
      <alignment wrapText="1"/>
    </xf>
    <xf numFmtId="0" fontId="15" fillId="0" borderId="24" xfId="0" applyFont="1" applyFill="1" applyBorder="1" applyAlignment="1">
      <alignment wrapText="1"/>
    </xf>
    <xf numFmtId="0" fontId="15" fillId="3" borderId="28" xfId="0" applyFont="1" applyFill="1" applyBorder="1" applyAlignment="1">
      <alignment wrapText="1"/>
    </xf>
    <xf numFmtId="0" fontId="15" fillId="4" borderId="24" xfId="0" applyFont="1" applyFill="1" applyBorder="1" applyAlignment="1">
      <alignment wrapText="1"/>
    </xf>
    <xf numFmtId="0" fontId="15" fillId="4" borderId="26" xfId="0" applyFont="1" applyFill="1" applyBorder="1" applyAlignment="1">
      <alignment wrapText="1"/>
    </xf>
    <xf numFmtId="0" fontId="15" fillId="4" borderId="23" xfId="0" applyFont="1" applyFill="1" applyBorder="1" applyAlignment="1">
      <alignment wrapText="1"/>
    </xf>
    <xf numFmtId="0" fontId="15" fillId="3" borderId="25" xfId="0" applyFont="1" applyFill="1" applyBorder="1" applyAlignment="1">
      <alignment wrapText="1"/>
    </xf>
    <xf numFmtId="0" fontId="15" fillId="0" borderId="26" xfId="0" applyFont="1" applyFill="1" applyBorder="1" applyAlignment="1">
      <alignment wrapText="1"/>
    </xf>
    <xf numFmtId="0" fontId="15" fillId="0" borderId="27" xfId="0" applyFont="1" applyBorder="1" applyAlignment="1">
      <alignment horizontal="center" wrapText="1"/>
    </xf>
    <xf numFmtId="0" fontId="15" fillId="3" borderId="0" xfId="0" applyFont="1" applyFill="1" applyBorder="1" applyAlignment="1">
      <alignment wrapText="1"/>
    </xf>
    <xf numFmtId="0" fontId="15" fillId="4" borderId="4" xfId="0" applyFont="1" applyFill="1" applyBorder="1" applyAlignment="1">
      <alignment wrapText="1"/>
    </xf>
    <xf numFmtId="0" fontId="15" fillId="4" borderId="5" xfId="0" applyFont="1" applyFill="1" applyBorder="1" applyAlignment="1">
      <alignment wrapText="1"/>
    </xf>
    <xf numFmtId="0" fontId="15" fillId="0" borderId="16" xfId="0" applyFont="1" applyBorder="1" applyAlignment="1">
      <alignment horizontal="center"/>
    </xf>
    <xf numFmtId="0" fontId="15" fillId="0" borderId="16" xfId="0" applyFont="1" applyBorder="1" applyAlignment="1">
      <alignment horizontal="right" wrapText="1"/>
    </xf>
    <xf numFmtId="166" fontId="17" fillId="0" borderId="0" xfId="0" applyNumberFormat="1" applyFont="1" applyFill="1" applyBorder="1" applyAlignment="1">
      <alignment horizontal="center" wrapText="1"/>
    </xf>
    <xf numFmtId="166" fontId="17" fillId="0" borderId="15" xfId="0" applyNumberFormat="1" applyFont="1" applyFill="1" applyBorder="1" applyAlignment="1">
      <alignment horizontal="center" wrapText="1"/>
    </xf>
    <xf numFmtId="166" fontId="17" fillId="0" borderId="0" xfId="0" applyNumberFormat="1" applyFont="1" applyBorder="1" applyAlignment="1">
      <alignment horizontal="center" wrapText="1"/>
    </xf>
    <xf numFmtId="166" fontId="17" fillId="0" borderId="15" xfId="0" applyNumberFormat="1" applyFont="1" applyBorder="1" applyAlignment="1">
      <alignment horizontal="center" wrapText="1"/>
    </xf>
    <xf numFmtId="0" fontId="15" fillId="0" borderId="36" xfId="0" applyFont="1" applyBorder="1" applyAlignment="1">
      <alignment horizontal="center" vertical="top" wrapText="1"/>
    </xf>
    <xf numFmtId="0" fontId="15" fillId="0" borderId="16" xfId="0" applyFont="1" applyBorder="1" applyAlignment="1">
      <alignment horizontal="center" vertical="top" wrapText="1"/>
    </xf>
    <xf numFmtId="0" fontId="15" fillId="3" borderId="36" xfId="0" applyFont="1" applyFill="1" applyBorder="1" applyAlignment="1">
      <alignment wrapText="1"/>
    </xf>
    <xf numFmtId="0" fontId="15" fillId="3" borderId="37" xfId="0" applyFont="1" applyFill="1" applyBorder="1" applyAlignment="1">
      <alignment wrapText="1"/>
    </xf>
    <xf numFmtId="0" fontId="15" fillId="0" borderId="23" xfId="0" applyFont="1" applyFill="1" applyBorder="1" applyAlignment="1">
      <alignment vertical="top" wrapText="1"/>
    </xf>
    <xf numFmtId="0" fontId="15" fillId="0" borderId="24" xfId="0" applyFont="1" applyFill="1" applyBorder="1" applyAlignment="1">
      <alignment vertical="top" wrapText="1"/>
    </xf>
    <xf numFmtId="0" fontId="15" fillId="3" borderId="24" xfId="0" applyFont="1" applyFill="1" applyBorder="1" applyAlignment="1">
      <alignment vertical="top" wrapText="1"/>
    </xf>
    <xf numFmtId="0" fontId="15" fillId="3" borderId="24" xfId="0" applyFont="1" applyFill="1" applyBorder="1" applyAlignment="1">
      <alignment wrapText="1"/>
    </xf>
    <xf numFmtId="0" fontId="15" fillId="4" borderId="34" xfId="0" applyFont="1" applyFill="1" applyBorder="1" applyAlignment="1">
      <alignment wrapText="1"/>
    </xf>
    <xf numFmtId="0" fontId="15" fillId="4" borderId="35" xfId="0" applyFont="1" applyFill="1" applyBorder="1" applyAlignment="1">
      <alignment wrapText="1"/>
    </xf>
    <xf numFmtId="0" fontId="15" fillId="0" borderId="16" xfId="0" applyFont="1" applyFill="1" applyBorder="1" applyAlignment="1">
      <alignment vertical="top" wrapText="1"/>
    </xf>
    <xf numFmtId="0" fontId="15" fillId="0" borderId="0" xfId="0" applyFont="1" applyFill="1" applyBorder="1" applyAlignment="1">
      <alignment vertical="top" wrapText="1"/>
    </xf>
    <xf numFmtId="0" fontId="15" fillId="6" borderId="16" xfId="0" applyFont="1" applyFill="1" applyBorder="1" applyAlignment="1">
      <alignment wrapText="1"/>
    </xf>
    <xf numFmtId="0" fontId="15" fillId="6" borderId="0" xfId="0" applyFont="1" applyFill="1" applyBorder="1" applyAlignment="1">
      <alignment wrapText="1"/>
    </xf>
    <xf numFmtId="0" fontId="15" fillId="6" borderId="17" xfId="0" applyFont="1" applyFill="1" applyBorder="1" applyAlignment="1">
      <alignment wrapText="1"/>
    </xf>
    <xf numFmtId="0" fontId="15" fillId="0" borderId="17" xfId="0" applyFont="1" applyFill="1" applyBorder="1" applyAlignment="1">
      <alignment vertical="top" wrapText="1"/>
    </xf>
    <xf numFmtId="0" fontId="15" fillId="0" borderId="0" xfId="0" applyFont="1" applyBorder="1"/>
    <xf numFmtId="0" fontId="15" fillId="0" borderId="27" xfId="0" applyFont="1" applyBorder="1" applyAlignment="1">
      <alignment horizontal="center"/>
    </xf>
    <xf numFmtId="0" fontId="15" fillId="6" borderId="19" xfId="0" applyFont="1" applyFill="1" applyBorder="1" applyAlignment="1">
      <alignment wrapText="1"/>
    </xf>
    <xf numFmtId="0" fontId="15" fillId="6" borderId="20" xfId="0" applyFont="1" applyFill="1" applyBorder="1" applyAlignment="1">
      <alignment wrapText="1"/>
    </xf>
    <xf numFmtId="0" fontId="15" fillId="6" borderId="21" xfId="0" applyFont="1" applyFill="1" applyBorder="1" applyAlignment="1">
      <alignment wrapText="1"/>
    </xf>
    <xf numFmtId="0" fontId="15" fillId="0" borderId="46" xfId="0" applyFont="1" applyBorder="1" applyAlignment="1">
      <alignment horizontal="center" wrapText="1"/>
    </xf>
    <xf numFmtId="0" fontId="15" fillId="0" borderId="47" xfId="0" applyFont="1" applyBorder="1" applyAlignment="1">
      <alignment horizontal="center" wrapText="1"/>
    </xf>
    <xf numFmtId="0" fontId="15" fillId="0" borderId="47" xfId="0" applyFont="1" applyFill="1" applyBorder="1" applyAlignment="1">
      <alignment wrapText="1"/>
    </xf>
    <xf numFmtId="0" fontId="15" fillId="0" borderId="7" xfId="0" applyFont="1" applyFill="1" applyBorder="1" applyAlignment="1">
      <alignment wrapText="1"/>
    </xf>
    <xf numFmtId="0" fontId="15" fillId="0" borderId="49" xfId="0" applyFont="1" applyFill="1" applyBorder="1" applyAlignment="1">
      <alignment wrapText="1"/>
    </xf>
    <xf numFmtId="165" fontId="15" fillId="0" borderId="47" xfId="0" applyNumberFormat="1" applyFont="1" applyBorder="1" applyAlignment="1">
      <alignment horizontal="center"/>
    </xf>
    <xf numFmtId="166" fontId="15" fillId="0" borderId="48" xfId="0" applyNumberFormat="1" applyFont="1" applyBorder="1" applyAlignment="1">
      <alignment horizontal="center" wrapText="1"/>
    </xf>
    <xf numFmtId="0" fontId="5" fillId="0" borderId="51"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5" xfId="0" applyFont="1" applyBorder="1" applyAlignment="1">
      <alignment horizontal="center" vertical="center" wrapText="1"/>
    </xf>
    <xf numFmtId="0" fontId="0" fillId="0" borderId="15" xfId="0" applyBorder="1"/>
    <xf numFmtId="165" fontId="15" fillId="0" borderId="48" xfId="0" applyNumberFormat="1" applyFont="1" applyBorder="1" applyAlignment="1">
      <alignment horizontal="center"/>
    </xf>
    <xf numFmtId="0" fontId="17" fillId="0" borderId="58" xfId="0" applyFont="1" applyBorder="1" applyAlignment="1">
      <alignment wrapText="1"/>
    </xf>
    <xf numFmtId="0" fontId="15" fillId="0" borderId="56" xfId="0" applyFont="1" applyBorder="1"/>
    <xf numFmtId="0" fontId="15" fillId="0" borderId="58" xfId="0" applyFont="1" applyBorder="1" applyAlignment="1">
      <alignment wrapText="1"/>
    </xf>
    <xf numFmtId="2" fontId="15" fillId="0" borderId="27" xfId="0" applyNumberFormat="1" applyFont="1" applyBorder="1" applyAlignment="1">
      <alignment horizontal="center" wrapText="1"/>
    </xf>
    <xf numFmtId="0" fontId="0" fillId="0" borderId="57" xfId="0" applyBorder="1"/>
    <xf numFmtId="0" fontId="5" fillId="0" borderId="15" xfId="0" applyFont="1" applyBorder="1" applyAlignment="1">
      <alignment horizontal="center" vertical="center" wrapText="1"/>
    </xf>
    <xf numFmtId="0" fontId="14" fillId="0" borderId="0" xfId="0" applyFont="1" applyBorder="1" applyAlignment="1">
      <alignment horizontal="center"/>
    </xf>
    <xf numFmtId="166" fontId="10" fillId="0" borderId="0" xfId="0" applyNumberFormat="1" applyFont="1" applyBorder="1" applyAlignment="1">
      <alignment horizontal="center" vertical="top" wrapText="1"/>
    </xf>
    <xf numFmtId="0" fontId="5" fillId="0" borderId="0" xfId="0" applyFont="1" applyBorder="1" applyAlignment="1">
      <alignment horizontal="center"/>
    </xf>
    <xf numFmtId="0" fontId="5" fillId="0" borderId="0" xfId="0" applyFont="1" applyBorder="1" applyAlignment="1">
      <alignment horizontal="center" vertical="center" wrapText="1"/>
    </xf>
    <xf numFmtId="165" fontId="15" fillId="0" borderId="0" xfId="0" applyNumberFormat="1" applyFont="1" applyBorder="1"/>
    <xf numFmtId="0" fontId="0" fillId="0" borderId="4" xfId="0" applyBorder="1"/>
    <xf numFmtId="0" fontId="0" fillId="0" borderId="59" xfId="0" applyBorder="1"/>
    <xf numFmtId="0" fontId="0" fillId="0" borderId="51" xfId="0" applyBorder="1"/>
    <xf numFmtId="0" fontId="4" fillId="0" borderId="42" xfId="0" applyFont="1" applyBorder="1" applyAlignment="1">
      <alignment vertical="top"/>
    </xf>
    <xf numFmtId="0" fontId="0" fillId="0" borderId="61" xfId="0" applyBorder="1"/>
    <xf numFmtId="0" fontId="5" fillId="0" borderId="37" xfId="0" applyFont="1" applyBorder="1" applyAlignment="1">
      <alignment horizontal="center" vertical="center" wrapText="1"/>
    </xf>
    <xf numFmtId="0" fontId="0" fillId="0" borderId="55" xfId="0" applyBorder="1"/>
    <xf numFmtId="0" fontId="0" fillId="0" borderId="62" xfId="0" applyBorder="1"/>
    <xf numFmtId="0" fontId="0" fillId="0" borderId="37" xfId="0" applyBorder="1"/>
    <xf numFmtId="2" fontId="0" fillId="0" borderId="37" xfId="0" applyNumberFormat="1" applyBorder="1" applyAlignment="1">
      <alignment horizontal="center"/>
    </xf>
    <xf numFmtId="165" fontId="17" fillId="0" borderId="44" xfId="0" applyNumberFormat="1" applyFont="1" applyBorder="1" applyAlignment="1">
      <alignment horizontal="center" wrapText="1"/>
    </xf>
    <xf numFmtId="165" fontId="15" fillId="0" borderId="37" xfId="0" applyNumberFormat="1" applyFont="1" applyBorder="1" applyAlignment="1">
      <alignment horizontal="center" wrapText="1"/>
    </xf>
    <xf numFmtId="166" fontId="15" fillId="0" borderId="37" xfId="0" applyNumberFormat="1" applyFont="1" applyBorder="1" applyAlignment="1">
      <alignment horizontal="center" wrapText="1"/>
    </xf>
    <xf numFmtId="0" fontId="0" fillId="0" borderId="37" xfId="0" applyBorder="1" applyAlignment="1">
      <alignment horizontal="center"/>
    </xf>
    <xf numFmtId="1" fontId="15" fillId="0" borderId="37" xfId="0" applyNumberFormat="1" applyFont="1" applyBorder="1" applyAlignment="1">
      <alignment horizontal="center" wrapText="1"/>
    </xf>
    <xf numFmtId="2" fontId="15" fillId="0" borderId="44" xfId="0" applyNumberFormat="1" applyFont="1" applyBorder="1" applyAlignment="1">
      <alignment horizontal="center"/>
    </xf>
    <xf numFmtId="166" fontId="17" fillId="0" borderId="37" xfId="0" applyNumberFormat="1" applyFont="1" applyFill="1" applyBorder="1" applyAlignment="1">
      <alignment horizontal="center" wrapText="1"/>
    </xf>
    <xf numFmtId="166" fontId="17" fillId="0" borderId="37" xfId="0" applyNumberFormat="1" applyFont="1" applyBorder="1" applyAlignment="1">
      <alignment horizontal="center" wrapText="1"/>
    </xf>
    <xf numFmtId="2" fontId="15" fillId="0" borderId="63" xfId="0" applyNumberFormat="1" applyFont="1" applyBorder="1" applyAlignment="1">
      <alignment horizontal="center"/>
    </xf>
    <xf numFmtId="166" fontId="17" fillId="0" borderId="27" xfId="0" applyNumberFormat="1" applyFont="1" applyBorder="1" applyAlignment="1" applyProtection="1">
      <alignment horizontal="center" wrapText="1"/>
    </xf>
    <xf numFmtId="166" fontId="15" fillId="0" borderId="27" xfId="0" applyNumberFormat="1" applyFont="1" applyBorder="1" applyAlignment="1">
      <alignment horizontal="center" wrapText="1"/>
    </xf>
    <xf numFmtId="165" fontId="15" fillId="0" borderId="24" xfId="0" applyNumberFormat="1" applyFont="1" applyBorder="1"/>
    <xf numFmtId="166" fontId="15" fillId="0" borderId="65" xfId="0" applyNumberFormat="1" applyFont="1" applyBorder="1" applyAlignment="1">
      <alignment horizontal="center" wrapText="1"/>
    </xf>
    <xf numFmtId="0" fontId="0" fillId="0" borderId="66" xfId="0" applyBorder="1" applyAlignment="1">
      <alignment horizontal="center"/>
    </xf>
    <xf numFmtId="0" fontId="15" fillId="0" borderId="37" xfId="0" applyFont="1" applyBorder="1" applyAlignment="1">
      <alignment horizontal="center"/>
    </xf>
    <xf numFmtId="165" fontId="15" fillId="0" borderId="44" xfId="0" applyNumberFormat="1" applyFont="1" applyBorder="1" applyAlignment="1">
      <alignment horizontal="center"/>
    </xf>
    <xf numFmtId="165" fontId="15" fillId="0" borderId="37" xfId="0" applyNumberFormat="1" applyFont="1" applyBorder="1" applyAlignment="1">
      <alignment horizontal="center"/>
    </xf>
    <xf numFmtId="165" fontId="15" fillId="0" borderId="28" xfId="0" applyNumberFormat="1" applyFont="1" applyBorder="1" applyAlignment="1">
      <alignment horizontal="center"/>
    </xf>
    <xf numFmtId="0" fontId="15" fillId="0" borderId="8" xfId="0" applyFont="1"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5" fillId="0" borderId="15" xfId="0" applyFont="1" applyBorder="1" applyAlignment="1">
      <alignment horizontal="center"/>
    </xf>
    <xf numFmtId="165" fontId="15" fillId="0" borderId="27" xfId="0" applyNumberFormat="1" applyFont="1" applyBorder="1" applyAlignment="1">
      <alignment horizontal="center"/>
    </xf>
    <xf numFmtId="165" fontId="15" fillId="0" borderId="15" xfId="0" applyNumberFormat="1" applyFont="1" applyBorder="1" applyAlignment="1">
      <alignment horizontal="center"/>
    </xf>
    <xf numFmtId="0" fontId="15" fillId="0" borderId="48" xfId="0" applyFont="1" applyBorder="1" applyAlignment="1">
      <alignment horizontal="center"/>
    </xf>
    <xf numFmtId="0" fontId="15" fillId="0" borderId="33" xfId="0" applyFont="1" applyFill="1" applyBorder="1" applyAlignment="1">
      <alignment vertical="top" wrapText="1"/>
    </xf>
    <xf numFmtId="0" fontId="15" fillId="0" borderId="20" xfId="0" applyFont="1" applyFill="1" applyBorder="1" applyAlignment="1">
      <alignment wrapText="1"/>
    </xf>
    <xf numFmtId="0" fontId="15" fillId="5" borderId="16" xfId="0" applyFont="1" applyFill="1" applyBorder="1" applyAlignment="1">
      <alignment wrapText="1"/>
    </xf>
    <xf numFmtId="0" fontId="15" fillId="5" borderId="19" xfId="0" applyFont="1" applyFill="1" applyBorder="1" applyAlignment="1">
      <alignment wrapText="1"/>
    </xf>
    <xf numFmtId="0" fontId="15" fillId="5" borderId="15" xfId="0" applyFont="1" applyFill="1" applyBorder="1" applyAlignment="1">
      <alignment wrapText="1"/>
    </xf>
    <xf numFmtId="0" fontId="15" fillId="5" borderId="18" xfId="0" applyFont="1" applyFill="1" applyBorder="1" applyAlignment="1">
      <alignment wrapText="1"/>
    </xf>
    <xf numFmtId="0" fontId="0" fillId="0" borderId="0" xfId="0" applyFill="1" applyBorder="1"/>
    <xf numFmtId="168" fontId="0" fillId="0" borderId="0" xfId="0" applyNumberFormat="1"/>
    <xf numFmtId="0" fontId="15" fillId="0" borderId="0" xfId="0" applyFont="1" applyBorder="1" applyAlignment="1">
      <alignment horizontal="center"/>
    </xf>
    <xf numFmtId="165" fontId="15" fillId="0" borderId="0" xfId="0" applyNumberFormat="1" applyFont="1" applyBorder="1" applyAlignment="1">
      <alignment horizontal="center"/>
    </xf>
    <xf numFmtId="165" fontId="15" fillId="0" borderId="24" xfId="0" applyNumberFormat="1" applyFont="1" applyBorder="1" applyAlignment="1">
      <alignment horizontal="center"/>
    </xf>
    <xf numFmtId="166" fontId="10" fillId="0" borderId="13" xfId="0" applyNumberFormat="1" applyFont="1" applyFill="1" applyBorder="1" applyAlignment="1">
      <alignment horizontal="center" vertical="top" wrapText="1"/>
    </xf>
    <xf numFmtId="166" fontId="10" fillId="0" borderId="67" xfId="0" applyNumberFormat="1" applyFont="1" applyFill="1" applyBorder="1" applyAlignment="1">
      <alignment horizontal="center" vertical="top" wrapText="1"/>
    </xf>
    <xf numFmtId="165" fontId="15" fillId="0" borderId="26" xfId="0" applyNumberFormat="1" applyFont="1" applyBorder="1" applyAlignment="1">
      <alignment horizontal="center"/>
    </xf>
    <xf numFmtId="165" fontId="15" fillId="0" borderId="68" xfId="0" applyNumberFormat="1" applyFont="1" applyBorder="1" applyAlignment="1">
      <alignment horizontal="center"/>
    </xf>
    <xf numFmtId="2" fontId="15" fillId="0" borderId="15" xfId="0" applyNumberFormat="1" applyFont="1" applyBorder="1" applyAlignment="1">
      <alignment horizontal="center" wrapText="1"/>
    </xf>
    <xf numFmtId="0" fontId="18" fillId="0" borderId="17" xfId="0" applyFont="1"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166" fontId="10" fillId="0" borderId="42" xfId="0" applyNumberFormat="1" applyFont="1" applyFill="1" applyBorder="1" applyAlignment="1">
      <alignment horizontal="center" vertical="top" wrapText="1"/>
    </xf>
    <xf numFmtId="0" fontId="15" fillId="0" borderId="36" xfId="0" applyFont="1" applyBorder="1" applyAlignment="1">
      <alignment horizontal="center"/>
    </xf>
    <xf numFmtId="165" fontId="15" fillId="0" borderId="45" xfId="0" applyNumberFormat="1" applyFont="1" applyBorder="1" applyAlignment="1">
      <alignment horizontal="center"/>
    </xf>
    <xf numFmtId="165" fontId="15" fillId="0" borderId="36" xfId="0" applyNumberFormat="1" applyFont="1" applyBorder="1" applyAlignment="1">
      <alignment horizontal="center"/>
    </xf>
    <xf numFmtId="165" fontId="15" fillId="0" borderId="70" xfId="0" applyNumberFormat="1" applyFont="1" applyBorder="1" applyAlignment="1">
      <alignment horizontal="center"/>
    </xf>
    <xf numFmtId="0" fontId="18" fillId="0" borderId="36" xfId="0" applyFont="1" applyBorder="1" applyAlignment="1">
      <alignment horizontal="center"/>
    </xf>
    <xf numFmtId="2" fontId="15" fillId="0" borderId="0" xfId="0" applyNumberFormat="1" applyFont="1" applyAlignment="1">
      <alignment horizontal="center"/>
    </xf>
    <xf numFmtId="0" fontId="0" fillId="0" borderId="0" xfId="0" applyFont="1" applyFill="1" applyBorder="1" applyAlignment="1">
      <alignment horizontal="left"/>
    </xf>
    <xf numFmtId="0" fontId="15" fillId="0" borderId="0" xfId="0" applyFont="1"/>
    <xf numFmtId="0" fontId="4" fillId="0" borderId="71" xfId="0" applyFont="1" applyBorder="1" applyAlignment="1">
      <alignment horizontal="center"/>
    </xf>
    <xf numFmtId="1" fontId="0" fillId="2" borderId="0" xfId="0" applyNumberFormat="1" applyFont="1" applyFill="1"/>
    <xf numFmtId="0" fontId="0" fillId="10" borderId="0" xfId="0" applyFill="1" applyBorder="1"/>
    <xf numFmtId="166" fontId="5" fillId="0" borderId="45" xfId="0" applyNumberFormat="1" applyFont="1" applyFill="1" applyBorder="1" applyAlignment="1">
      <alignment horizontal="center" wrapText="1"/>
    </xf>
    <xf numFmtId="166" fontId="5" fillId="0" borderId="27" xfId="0" applyNumberFormat="1" applyFont="1" applyFill="1" applyBorder="1" applyAlignment="1">
      <alignment horizontal="center" wrapText="1"/>
    </xf>
    <xf numFmtId="166" fontId="5" fillId="0" borderId="36" xfId="0" applyNumberFormat="1" applyFont="1" applyFill="1" applyBorder="1" applyAlignment="1">
      <alignment horizontal="center" vertical="top" wrapText="1"/>
    </xf>
    <xf numFmtId="166" fontId="5" fillId="0" borderId="15" xfId="0" applyNumberFormat="1" applyFont="1" applyFill="1" applyBorder="1" applyAlignment="1">
      <alignment horizontal="center" vertical="top" wrapText="1"/>
    </xf>
    <xf numFmtId="166" fontId="10" fillId="0" borderId="43" xfId="0" applyNumberFormat="1" applyFont="1" applyFill="1" applyBorder="1" applyAlignment="1">
      <alignment horizontal="center" vertical="top" wrapText="1"/>
    </xf>
    <xf numFmtId="0" fontId="0" fillId="0" borderId="69" xfId="0" applyBorder="1" applyAlignment="1">
      <alignment horizontal="center"/>
    </xf>
    <xf numFmtId="0" fontId="0" fillId="0" borderId="9" xfId="0" applyBorder="1" applyAlignment="1">
      <alignment horizontal="center"/>
    </xf>
    <xf numFmtId="0" fontId="0" fillId="0" borderId="61" xfId="0" applyBorder="1" applyAlignment="1">
      <alignment horizontal="center"/>
    </xf>
    <xf numFmtId="166" fontId="5" fillId="0" borderId="60" xfId="0" applyNumberFormat="1" applyFont="1" applyFill="1" applyBorder="1" applyAlignment="1">
      <alignment horizontal="center" wrapText="1"/>
    </xf>
    <xf numFmtId="166" fontId="5" fillId="0" borderId="56" xfId="0" applyNumberFormat="1" applyFont="1" applyFill="1" applyBorder="1" applyAlignment="1">
      <alignment horizontal="center" wrapText="1"/>
    </xf>
    <xf numFmtId="0" fontId="0" fillId="0" borderId="62" xfId="0" applyBorder="1" applyAlignment="1">
      <alignment horizontal="center"/>
    </xf>
    <xf numFmtId="0" fontId="19" fillId="0" borderId="36" xfId="0" applyFont="1" applyBorder="1" applyAlignment="1">
      <alignment horizontal="center"/>
    </xf>
    <xf numFmtId="0" fontId="19" fillId="0" borderId="15" xfId="0" applyFont="1" applyBorder="1" applyAlignment="1">
      <alignment horizontal="center"/>
    </xf>
    <xf numFmtId="166" fontId="5" fillId="0" borderId="44" xfId="0" applyNumberFormat="1" applyFont="1" applyFill="1" applyBorder="1" applyAlignment="1">
      <alignment horizontal="center" wrapText="1"/>
    </xf>
    <xf numFmtId="1" fontId="15" fillId="0" borderId="5" xfId="0" applyNumberFormat="1" applyFont="1" applyBorder="1" applyAlignment="1">
      <alignment horizontal="center"/>
    </xf>
    <xf numFmtId="0" fontId="15" fillId="0" borderId="5" xfId="0" applyFont="1" applyBorder="1" applyAlignment="1">
      <alignment horizontal="center"/>
    </xf>
    <xf numFmtId="0" fontId="15" fillId="0" borderId="44" xfId="0" applyFont="1" applyBorder="1" applyAlignment="1">
      <alignment horizontal="center"/>
    </xf>
    <xf numFmtId="1" fontId="15" fillId="0" borderId="44" xfId="0" applyNumberFormat="1" applyFont="1" applyBorder="1" applyAlignment="1">
      <alignment horizontal="center"/>
    </xf>
    <xf numFmtId="1" fontId="15" fillId="0" borderId="64" xfId="0" applyNumberFormat="1" applyFont="1" applyBorder="1" applyAlignment="1">
      <alignment horizontal="center" wrapText="1"/>
    </xf>
    <xf numFmtId="0" fontId="0" fillId="11" borderId="10" xfId="0" applyFill="1" applyBorder="1"/>
    <xf numFmtId="0" fontId="0" fillId="11" borderId="12" xfId="0" applyFill="1" applyBorder="1"/>
    <xf numFmtId="0" fontId="0" fillId="11" borderId="16" xfId="0" applyFill="1" applyBorder="1"/>
    <xf numFmtId="0" fontId="0" fillId="11" borderId="17" xfId="0" applyFill="1" applyBorder="1"/>
    <xf numFmtId="0" fontId="0" fillId="11" borderId="0" xfId="0" applyFill="1" applyBorder="1"/>
    <xf numFmtId="0" fontId="7" fillId="11" borderId="0" xfId="0" applyFont="1" applyFill="1" applyBorder="1"/>
    <xf numFmtId="0" fontId="0" fillId="11" borderId="19" xfId="0" applyFill="1" applyBorder="1"/>
    <xf numFmtId="44" fontId="0" fillId="11" borderId="20" xfId="0" applyNumberFormat="1" applyFill="1" applyBorder="1"/>
    <xf numFmtId="0" fontId="0" fillId="11" borderId="21" xfId="0" applyFill="1" applyBorder="1"/>
    <xf numFmtId="0" fontId="20" fillId="10" borderId="10" xfId="0" applyFont="1" applyFill="1" applyBorder="1"/>
    <xf numFmtId="0" fontId="0" fillId="10" borderId="11" xfId="0" applyFill="1" applyBorder="1"/>
    <xf numFmtId="0" fontId="0" fillId="10" borderId="12" xfId="0" applyFill="1" applyBorder="1"/>
    <xf numFmtId="0" fontId="0" fillId="10" borderId="16" xfId="0" applyFill="1" applyBorder="1"/>
    <xf numFmtId="165" fontId="0" fillId="10" borderId="0" xfId="0" applyNumberFormat="1" applyFill="1" applyBorder="1"/>
    <xf numFmtId="0" fontId="0" fillId="10" borderId="17" xfId="0" applyFill="1" applyBorder="1"/>
    <xf numFmtId="0" fontId="20" fillId="10" borderId="16" xfId="0" applyFont="1" applyFill="1" applyBorder="1"/>
    <xf numFmtId="0" fontId="0" fillId="10" borderId="0" xfId="0" applyFont="1" applyFill="1" applyBorder="1"/>
    <xf numFmtId="168" fontId="0" fillId="10" borderId="0" xfId="0" applyNumberFormat="1" applyFill="1" applyBorder="1"/>
    <xf numFmtId="0" fontId="0" fillId="10" borderId="19" xfId="0" applyFill="1" applyBorder="1"/>
    <xf numFmtId="1" fontId="0" fillId="10" borderId="20" xfId="0" applyNumberFormat="1" applyFill="1" applyBorder="1"/>
    <xf numFmtId="0" fontId="0" fillId="10" borderId="21" xfId="0" applyFill="1" applyBorder="1"/>
    <xf numFmtId="0" fontId="0" fillId="9" borderId="10" xfId="0" applyFill="1" applyBorder="1"/>
    <xf numFmtId="0" fontId="0" fillId="9" borderId="12" xfId="0" applyFill="1" applyBorder="1"/>
    <xf numFmtId="0" fontId="0" fillId="9" borderId="16" xfId="0" applyFill="1" applyBorder="1"/>
    <xf numFmtId="1" fontId="0" fillId="9" borderId="0" xfId="0" applyNumberFormat="1" applyFont="1" applyFill="1" applyBorder="1"/>
    <xf numFmtId="0" fontId="0" fillId="9" borderId="17" xfId="0" applyFill="1" applyBorder="1"/>
    <xf numFmtId="1" fontId="3" fillId="9" borderId="0" xfId="0" applyNumberFormat="1" applyFont="1" applyFill="1" applyBorder="1"/>
    <xf numFmtId="0" fontId="3" fillId="9" borderId="0" xfId="0" applyFont="1" applyFill="1" applyBorder="1"/>
    <xf numFmtId="0" fontId="0" fillId="9" borderId="0" xfId="0" applyFont="1" applyFill="1" applyBorder="1"/>
    <xf numFmtId="0" fontId="0" fillId="9" borderId="0" xfId="0" applyFill="1" applyBorder="1"/>
    <xf numFmtId="0" fontId="0" fillId="9" borderId="19" xfId="0" applyFill="1" applyBorder="1"/>
    <xf numFmtId="0" fontId="0" fillId="9" borderId="21" xfId="0" applyFill="1" applyBorder="1"/>
    <xf numFmtId="165" fontId="7" fillId="11" borderId="0" xfId="0" applyNumberFormat="1" applyFont="1" applyFill="1" applyBorder="1"/>
    <xf numFmtId="165" fontId="0" fillId="9" borderId="0" xfId="0" applyNumberFormat="1" applyFont="1" applyFill="1" applyBorder="1"/>
    <xf numFmtId="166" fontId="10" fillId="0" borderId="4" xfId="0" applyNumberFormat="1" applyFont="1" applyBorder="1" applyAlignment="1">
      <alignment horizontal="center" vertical="top" wrapText="1"/>
    </xf>
    <xf numFmtId="0" fontId="15" fillId="0" borderId="60" xfId="0" applyFont="1" applyBorder="1"/>
    <xf numFmtId="0" fontId="16" fillId="0" borderId="36" xfId="0" applyFont="1" applyBorder="1" applyAlignment="1">
      <alignment horizontal="right"/>
    </xf>
    <xf numFmtId="0" fontId="16" fillId="0" borderId="45" xfId="0" applyFont="1" applyBorder="1"/>
    <xf numFmtId="0" fontId="16" fillId="0" borderId="4" xfId="0" applyFont="1" applyBorder="1"/>
    <xf numFmtId="0" fontId="16" fillId="0" borderId="45" xfId="0" applyFont="1" applyBorder="1" applyAlignment="1">
      <alignment horizontal="right"/>
    </xf>
    <xf numFmtId="0" fontId="16" fillId="0" borderId="4" xfId="0" applyFont="1" applyBorder="1" applyAlignment="1">
      <alignment horizontal="right"/>
    </xf>
    <xf numFmtId="0" fontId="16" fillId="0" borderId="6" xfId="0" applyFont="1" applyBorder="1" applyAlignment="1">
      <alignment horizontal="right"/>
    </xf>
    <xf numFmtId="0" fontId="4" fillId="0" borderId="72" xfId="0" applyFont="1" applyBorder="1"/>
    <xf numFmtId="0" fontId="16" fillId="0" borderId="73" xfId="0" applyFont="1" applyBorder="1" applyAlignment="1">
      <alignment horizontal="center"/>
    </xf>
    <xf numFmtId="0" fontId="16" fillId="0" borderId="74" xfId="0" applyFont="1" applyBorder="1"/>
    <xf numFmtId="1" fontId="7" fillId="9" borderId="0" xfId="0" applyNumberFormat="1" applyFont="1" applyFill="1" applyBorder="1"/>
    <xf numFmtId="0" fontId="15" fillId="0" borderId="75" xfId="0" applyFont="1" applyFill="1" applyBorder="1" applyAlignment="1">
      <alignment wrapText="1"/>
    </xf>
    <xf numFmtId="0" fontId="16" fillId="0" borderId="56" xfId="0" applyFont="1" applyBorder="1" applyAlignment="1">
      <alignment horizontal="center" wrapText="1"/>
    </xf>
    <xf numFmtId="0" fontId="5" fillId="0" borderId="27" xfId="0" applyFont="1" applyBorder="1" applyAlignment="1">
      <alignment horizontal="center" wrapText="1"/>
    </xf>
    <xf numFmtId="0" fontId="15" fillId="0" borderId="16" xfId="0" applyFont="1" applyBorder="1" applyAlignment="1">
      <alignment wrapText="1"/>
    </xf>
    <xf numFmtId="0" fontId="15" fillId="0" borderId="0" xfId="0" applyFont="1" applyBorder="1" applyAlignment="1">
      <alignment wrapText="1"/>
    </xf>
    <xf numFmtId="0" fontId="15" fillId="0" borderId="17" xfId="0" applyFont="1" applyBorder="1" applyAlignment="1">
      <alignment wrapText="1"/>
    </xf>
    <xf numFmtId="0" fontId="1" fillId="0" borderId="0" xfId="17"/>
    <xf numFmtId="2" fontId="0" fillId="5" borderId="0" xfId="0" applyNumberFormat="1" applyFill="1"/>
    <xf numFmtId="165" fontId="0" fillId="5" borderId="0" xfId="0" applyNumberFormat="1" applyFont="1" applyFill="1" applyBorder="1"/>
    <xf numFmtId="0" fontId="0" fillId="5" borderId="0" xfId="0" applyFont="1" applyFill="1" applyBorder="1"/>
    <xf numFmtId="1" fontId="0" fillId="5" borderId="0" xfId="0" applyNumberFormat="1" applyFont="1" applyFill="1" applyBorder="1"/>
    <xf numFmtId="166" fontId="0" fillId="5" borderId="0" xfId="0" applyNumberFormat="1" applyFont="1" applyFill="1" applyBorder="1"/>
    <xf numFmtId="1" fontId="7" fillId="5" borderId="0" xfId="0" applyNumberFormat="1" applyFont="1" applyFill="1" applyBorder="1"/>
    <xf numFmtId="11" fontId="7" fillId="5" borderId="0" xfId="0" applyNumberFormat="1" applyFont="1" applyFill="1" applyBorder="1"/>
    <xf numFmtId="165" fontId="7" fillId="5" borderId="0" xfId="0" applyNumberFormat="1" applyFont="1" applyFill="1" applyBorder="1"/>
    <xf numFmtId="167" fontId="0" fillId="5" borderId="0" xfId="0" applyNumberFormat="1" applyFont="1" applyFill="1" applyBorder="1"/>
    <xf numFmtId="2" fontId="0" fillId="5" borderId="0" xfId="0" applyNumberFormat="1" applyFont="1" applyFill="1" applyBorder="1"/>
    <xf numFmtId="165" fontId="5" fillId="5" borderId="0" xfId="12" applyNumberFormat="1" applyFont="1" applyFill="1" applyBorder="1"/>
    <xf numFmtId="165" fontId="0" fillId="5" borderId="0" xfId="0" applyNumberFormat="1" applyFill="1"/>
    <xf numFmtId="0" fontId="0" fillId="5" borderId="0" xfId="0" applyFill="1"/>
    <xf numFmtId="0" fontId="15" fillId="8" borderId="23" xfId="0" applyFont="1" applyFill="1" applyBorder="1" applyAlignment="1">
      <alignment wrapText="1"/>
    </xf>
    <xf numFmtId="0" fontId="15" fillId="8" borderId="26" xfId="0" applyFont="1" applyFill="1" applyBorder="1" applyAlignment="1">
      <alignment wrapText="1"/>
    </xf>
    <xf numFmtId="165" fontId="15" fillId="0" borderId="27" xfId="0" applyNumberFormat="1" applyFont="1" applyBorder="1" applyAlignment="1">
      <alignment horizontal="center" wrapText="1"/>
    </xf>
    <xf numFmtId="1" fontId="15" fillId="0" borderId="28" xfId="0" applyNumberFormat="1" applyFont="1" applyBorder="1" applyAlignment="1">
      <alignment horizontal="center"/>
    </xf>
    <xf numFmtId="0" fontId="0" fillId="0" borderId="24" xfId="0" applyBorder="1" applyAlignment="1">
      <alignment horizontal="center"/>
    </xf>
    <xf numFmtId="0" fontId="16" fillId="0" borderId="25" xfId="0" applyFont="1" applyBorder="1" applyAlignment="1">
      <alignment horizontal="right"/>
    </xf>
    <xf numFmtId="2" fontId="15" fillId="0" borderId="28" xfId="0" applyNumberFormat="1" applyFont="1" applyBorder="1" applyAlignment="1">
      <alignment horizontal="center"/>
    </xf>
    <xf numFmtId="0" fontId="15" fillId="0" borderId="76" xfId="0" applyFont="1" applyBorder="1" applyAlignment="1">
      <alignment horizontal="center"/>
    </xf>
    <xf numFmtId="2" fontId="15" fillId="0" borderId="37" xfId="0" applyNumberFormat="1" applyFont="1" applyBorder="1" applyAlignment="1">
      <alignment horizontal="center"/>
    </xf>
    <xf numFmtId="2" fontId="0" fillId="10" borderId="0" xfId="0" applyNumberFormat="1" applyFill="1" applyBorder="1"/>
    <xf numFmtId="0" fontId="3" fillId="0" borderId="0" xfId="0" applyFont="1" applyFill="1" applyBorder="1"/>
    <xf numFmtId="0" fontId="4" fillId="9" borderId="16" xfId="0" applyFont="1" applyFill="1" applyBorder="1"/>
    <xf numFmtId="0" fontId="0" fillId="11" borderId="0" xfId="0" applyFont="1" applyFill="1" applyBorder="1"/>
    <xf numFmtId="0" fontId="3" fillId="11" borderId="11" xfId="0" applyFont="1" applyFill="1" applyBorder="1" applyProtection="1">
      <protection locked="0"/>
    </xf>
    <xf numFmtId="0" fontId="3" fillId="11" borderId="0" xfId="0" applyFont="1" applyFill="1" applyBorder="1" applyProtection="1">
      <protection locked="0"/>
    </xf>
    <xf numFmtId="1" fontId="3" fillId="11" borderId="0" xfId="0" applyNumberFormat="1" applyFont="1" applyFill="1" applyBorder="1" applyProtection="1">
      <protection locked="0"/>
    </xf>
    <xf numFmtId="44" fontId="3" fillId="11" borderId="0" xfId="15" applyFont="1" applyFill="1" applyBorder="1" applyProtection="1">
      <protection locked="0"/>
    </xf>
    <xf numFmtId="165" fontId="3" fillId="10" borderId="0" xfId="0" applyNumberFormat="1" applyFont="1" applyFill="1" applyBorder="1" applyProtection="1">
      <protection locked="0"/>
    </xf>
    <xf numFmtId="168" fontId="3" fillId="10" borderId="0" xfId="15" applyNumberFormat="1" applyFont="1" applyFill="1" applyBorder="1" applyProtection="1">
      <protection locked="0"/>
    </xf>
    <xf numFmtId="1" fontId="3" fillId="9" borderId="11" xfId="0" applyNumberFormat="1" applyFont="1" applyFill="1" applyBorder="1" applyProtection="1">
      <protection locked="0"/>
    </xf>
    <xf numFmtId="0" fontId="3" fillId="9" borderId="0" xfId="0" applyFont="1" applyFill="1" applyBorder="1" applyProtection="1">
      <protection locked="0"/>
    </xf>
    <xf numFmtId="1" fontId="3" fillId="9" borderId="0" xfId="0" applyNumberFormat="1" applyFont="1" applyFill="1" applyBorder="1" applyProtection="1">
      <protection locked="0"/>
    </xf>
    <xf numFmtId="0" fontId="3" fillId="9" borderId="20" xfId="0" applyFont="1" applyFill="1" applyBorder="1" applyProtection="1">
      <protection locked="0"/>
    </xf>
    <xf numFmtId="14" fontId="0" fillId="0" borderId="0" xfId="0" applyNumberFormat="1" applyAlignment="1">
      <alignment horizontal="left"/>
    </xf>
    <xf numFmtId="0" fontId="17" fillId="0" borderId="23" xfId="0" applyFont="1" applyBorder="1" applyAlignment="1" applyProtection="1">
      <alignment wrapText="1"/>
      <protection locked="0"/>
    </xf>
    <xf numFmtId="166" fontId="17" fillId="0" borderId="24" xfId="0" applyNumberFormat="1" applyFont="1" applyBorder="1" applyAlignment="1" applyProtection="1">
      <alignment horizontal="center" wrapText="1"/>
      <protection locked="0"/>
    </xf>
    <xf numFmtId="165" fontId="17" fillId="0" borderId="27" xfId="0" applyNumberFormat="1" applyFont="1" applyBorder="1" applyAlignment="1" applyProtection="1">
      <alignment horizontal="center" wrapText="1"/>
      <protection locked="0"/>
    </xf>
    <xf numFmtId="165" fontId="17" fillId="0" borderId="27" xfId="0" applyNumberFormat="1" applyFont="1" applyBorder="1" applyAlignment="1" applyProtection="1">
      <alignment horizontal="center"/>
      <protection locked="0"/>
    </xf>
    <xf numFmtId="171" fontId="17" fillId="0" borderId="23" xfId="16" applyNumberFormat="1" applyFont="1" applyBorder="1" applyAlignment="1" applyProtection="1">
      <alignment vertical="center" wrapText="1"/>
      <protection locked="0"/>
    </xf>
    <xf numFmtId="166" fontId="17" fillId="0" borderId="23" xfId="0" applyNumberFormat="1" applyFont="1" applyBorder="1" applyAlignment="1" applyProtection="1">
      <alignment horizontal="center" wrapText="1"/>
      <protection locked="0"/>
    </xf>
    <xf numFmtId="171" fontId="17" fillId="0" borderId="23" xfId="0" applyNumberFormat="1" applyFont="1" applyFill="1" applyBorder="1" applyAlignment="1" applyProtection="1">
      <alignment wrapText="1"/>
      <protection locked="0"/>
    </xf>
    <xf numFmtId="0" fontId="17" fillId="0" borderId="36" xfId="0" applyFont="1" applyBorder="1" applyAlignment="1" applyProtection="1">
      <alignment horizontal="center"/>
      <protection locked="0"/>
    </xf>
    <xf numFmtId="165" fontId="17" fillId="0" borderId="17" xfId="0" applyNumberFormat="1" applyFont="1" applyBorder="1" applyAlignment="1" applyProtection="1">
      <alignment horizontal="center"/>
      <protection locked="0"/>
    </xf>
    <xf numFmtId="0" fontId="17" fillId="0" borderId="15" xfId="0" applyFont="1" applyBorder="1" applyAlignment="1" applyProtection="1">
      <alignment horizontal="center"/>
      <protection locked="0"/>
    </xf>
    <xf numFmtId="1" fontId="17" fillId="0" borderId="23" xfId="0" applyNumberFormat="1" applyFont="1" applyBorder="1" applyAlignment="1" applyProtection="1">
      <alignment wrapText="1"/>
      <protection locked="0"/>
    </xf>
    <xf numFmtId="1" fontId="17" fillId="0" borderId="17" xfId="0" applyNumberFormat="1" applyFont="1" applyBorder="1" applyAlignment="1" applyProtection="1">
      <alignment horizontal="center"/>
      <protection locked="0"/>
    </xf>
    <xf numFmtId="0" fontId="3" fillId="0" borderId="77" xfId="0" applyFont="1" applyBorder="1" applyAlignment="1">
      <alignment horizontal="left"/>
    </xf>
    <xf numFmtId="0" fontId="0" fillId="0" borderId="78" xfId="0" applyBorder="1" applyAlignment="1">
      <alignment horizontal="left"/>
    </xf>
    <xf numFmtId="0" fontId="0" fillId="0" borderId="0" xfId="0" applyBorder="1" applyAlignment="1">
      <alignment horizontal="left"/>
    </xf>
    <xf numFmtId="0" fontId="3" fillId="2" borderId="1" xfId="0" applyFont="1" applyFill="1" applyBorder="1" applyAlignment="1">
      <alignment horizontal="left"/>
    </xf>
    <xf numFmtId="0" fontId="3" fillId="2" borderId="3" xfId="0" applyFont="1" applyFill="1" applyBorder="1"/>
    <xf numFmtId="0" fontId="0" fillId="2" borderId="78" xfId="0" applyFill="1" applyBorder="1" applyAlignment="1">
      <alignment horizontal="left"/>
    </xf>
    <xf numFmtId="0" fontId="0" fillId="2" borderId="8" xfId="0" applyFill="1" applyBorder="1"/>
    <xf numFmtId="0" fontId="23" fillId="0" borderId="0" xfId="0" applyFont="1" applyProtection="1">
      <protection locked="0"/>
    </xf>
    <xf numFmtId="0" fontId="3"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9" fillId="0" borderId="0" xfId="0" applyFont="1" applyProtection="1">
      <protection locked="0"/>
    </xf>
    <xf numFmtId="0" fontId="9" fillId="0" borderId="0" xfId="0" applyFont="1" applyAlignment="1" applyProtection="1">
      <alignment horizontal="left"/>
      <protection locked="0"/>
    </xf>
    <xf numFmtId="14" fontId="9" fillId="0" borderId="0" xfId="0" applyNumberFormat="1" applyFont="1" applyAlignment="1" applyProtection="1">
      <alignment horizontal="left"/>
      <protection locked="0"/>
    </xf>
    <xf numFmtId="0" fontId="24" fillId="0" borderId="0" xfId="0" applyFont="1"/>
    <xf numFmtId="0" fontId="0" fillId="0" borderId="0" xfId="0" applyAlignment="1">
      <alignment wrapText="1"/>
    </xf>
    <xf numFmtId="0" fontId="15" fillId="0" borderId="10" xfId="0" applyFont="1" applyBorder="1" applyAlignment="1">
      <alignment horizontal="center" vertical="top" wrapText="1"/>
    </xf>
    <xf numFmtId="0" fontId="15" fillId="0" borderId="11" xfId="0" applyFont="1" applyBorder="1" applyAlignment="1">
      <alignment horizontal="center" vertical="top" wrapText="1"/>
    </xf>
    <xf numFmtId="0" fontId="15" fillId="0" borderId="11" xfId="0" applyFont="1" applyBorder="1" applyAlignment="1">
      <alignment wrapText="1"/>
    </xf>
    <xf numFmtId="0" fontId="15" fillId="0" borderId="12" xfId="0" applyFont="1" applyBorder="1" applyAlignment="1">
      <alignment wrapText="1"/>
    </xf>
    <xf numFmtId="0" fontId="15" fillId="0" borderId="16" xfId="0" applyFont="1" applyBorder="1" applyAlignment="1">
      <alignment wrapText="1"/>
    </xf>
    <xf numFmtId="0" fontId="15" fillId="0" borderId="0" xfId="0" applyFont="1" applyBorder="1" applyAlignment="1">
      <alignment wrapText="1"/>
    </xf>
    <xf numFmtId="0" fontId="15" fillId="0" borderId="17" xfId="0" applyFont="1" applyBorder="1" applyAlignment="1">
      <alignment wrapText="1"/>
    </xf>
    <xf numFmtId="0" fontId="15" fillId="0" borderId="52" xfId="0" applyFont="1" applyBorder="1" applyAlignment="1">
      <alignment wrapText="1"/>
    </xf>
    <xf numFmtId="0" fontId="15" fillId="0" borderId="53" xfId="0" applyFont="1" applyBorder="1" applyAlignment="1">
      <alignment wrapText="1"/>
    </xf>
    <xf numFmtId="0" fontId="15" fillId="0" borderId="54" xfId="0" applyFont="1" applyBorder="1" applyAlignment="1">
      <alignment wrapText="1"/>
    </xf>
    <xf numFmtId="0" fontId="21" fillId="8" borderId="29" xfId="0" applyFont="1" applyFill="1" applyBorder="1" applyAlignment="1">
      <alignment horizontal="center" vertical="center" wrapText="1"/>
    </xf>
    <xf numFmtId="0" fontId="22" fillId="8" borderId="30" xfId="0" applyFont="1" applyFill="1" applyBorder="1" applyAlignment="1">
      <alignment horizontal="center" vertical="center" wrapText="1"/>
    </xf>
    <xf numFmtId="0" fontId="14" fillId="0" borderId="39" xfId="0" applyFont="1" applyBorder="1" applyAlignment="1">
      <alignment horizontal="center"/>
    </xf>
    <xf numFmtId="0" fontId="14" fillId="0" borderId="40" xfId="0" applyFont="1" applyBorder="1" applyAlignment="1">
      <alignment horizontal="center"/>
    </xf>
    <xf numFmtId="0" fontId="14" fillId="0" borderId="41" xfId="0" applyFont="1" applyBorder="1" applyAlignment="1">
      <alignment horizontal="center"/>
    </xf>
    <xf numFmtId="0" fontId="4" fillId="0" borderId="39" xfId="0" applyFont="1" applyBorder="1" applyAlignment="1">
      <alignment horizontal="center"/>
    </xf>
    <xf numFmtId="0" fontId="4" fillId="0" borderId="40" xfId="0" applyFont="1" applyBorder="1" applyAlignment="1">
      <alignment horizontal="center"/>
    </xf>
    <xf numFmtId="0" fontId="0" fillId="0" borderId="41" xfId="0" applyBorder="1" applyAlignment="1"/>
    <xf numFmtId="0" fontId="4" fillId="0" borderId="0" xfId="0" applyFont="1" applyFill="1" applyBorder="1"/>
    <xf numFmtId="0" fontId="0" fillId="12" borderId="0" xfId="0" applyFill="1" applyBorder="1"/>
    <xf numFmtId="0" fontId="0" fillId="12" borderId="10" xfId="0" applyFill="1" applyBorder="1"/>
    <xf numFmtId="0" fontId="3" fillId="12" borderId="11" xfId="0" applyFont="1" applyFill="1" applyBorder="1"/>
    <xf numFmtId="0" fontId="0" fillId="12" borderId="12" xfId="0" applyFill="1" applyBorder="1"/>
    <xf numFmtId="0" fontId="0" fillId="12" borderId="16" xfId="0" applyFill="1" applyBorder="1"/>
    <xf numFmtId="0" fontId="0" fillId="12" borderId="17" xfId="0" applyFill="1" applyBorder="1"/>
    <xf numFmtId="0" fontId="0" fillId="12" borderId="16" xfId="0" applyFill="1" applyBorder="1" applyAlignment="1">
      <alignment horizontal="right"/>
    </xf>
    <xf numFmtId="0" fontId="0" fillId="12" borderId="19" xfId="0" applyFill="1" applyBorder="1"/>
    <xf numFmtId="0" fontId="0" fillId="12" borderId="20" xfId="0" applyFill="1" applyBorder="1"/>
    <xf numFmtId="0" fontId="0" fillId="12" borderId="21" xfId="0" applyFill="1" applyBorder="1"/>
  </cellXfs>
  <cellStyles count="18">
    <cellStyle name="Comma 2" xfId="2" xr:uid="{00000000-0005-0000-0000-000000000000}"/>
    <cellStyle name="Komma" xfId="16" builtinId="3"/>
    <cellStyle name="Komma 2" xfId="3" xr:uid="{00000000-0005-0000-0000-000002000000}"/>
    <cellStyle name="Komma 2 2" xfId="4" xr:uid="{00000000-0005-0000-0000-000003000000}"/>
    <cellStyle name="Komma 3" xfId="1" xr:uid="{00000000-0005-0000-0000-000004000000}"/>
    <cellStyle name="Komma 4" xfId="5" xr:uid="{00000000-0005-0000-0000-000005000000}"/>
    <cellStyle name="Normal 2" xfId="6" xr:uid="{00000000-0005-0000-0000-000006000000}"/>
    <cellStyle name="Normal 3" xfId="7" xr:uid="{00000000-0005-0000-0000-000007000000}"/>
    <cellStyle name="Normal 4" xfId="8" xr:uid="{00000000-0005-0000-0000-000008000000}"/>
    <cellStyle name="Normal_factsheet01" xfId="9" xr:uid="{00000000-0005-0000-0000-000009000000}"/>
    <cellStyle name="Percent 2" xfId="10" xr:uid="{00000000-0005-0000-0000-00000A000000}"/>
    <cellStyle name="Procent 2" xfId="11" xr:uid="{00000000-0005-0000-0000-00000B000000}"/>
    <cellStyle name="Standaard" xfId="0" builtinId="0"/>
    <cellStyle name="Standaard 2" xfId="12" xr:uid="{00000000-0005-0000-0000-00000D000000}"/>
    <cellStyle name="Standaard 3" xfId="17" xr:uid="{2F632E39-8180-4120-8A8A-EDB9A7738373}"/>
    <cellStyle name="Standaard 4" xfId="13" xr:uid="{00000000-0005-0000-0000-00000E000000}"/>
    <cellStyle name="Stijl 2" xfId="14" xr:uid="{00000000-0005-0000-0000-00000F000000}"/>
    <cellStyle name="Valuta" xfId="15"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marker>
            <c:symbol val="none"/>
          </c:marker>
          <c:val>
            <c:numRef>
              <c:f>'Flow calc'!#REF!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'Flow calc'!#REF!</c15:sqref>
                        </c15:formulaRef>
                      </c:ext>
                    </c:extLst>
                    <c:strCache>
                      <c:ptCount val="1"/>
                      <c:pt idx="0">
                        <c:v>#REF!</c:v>
                      </c:pt>
                    </c:strCache>
                  </c:strRef>
                </c15:tx>
              </c15:filteredSeriesTitle>
            </c:ext>
            <c:ext xmlns:c16="http://schemas.microsoft.com/office/drawing/2014/chart" uri="{C3380CC4-5D6E-409C-BE32-E72D297353CC}">
              <c16:uniqueId val="{00000000-74C2-4FEC-9C02-F71292125CCF}"/>
            </c:ext>
          </c:extLst>
        </c:ser>
        <c:dLbls>
          <c:showLegendKey val="0"/>
          <c:showVal val="0"/>
          <c:showCatName val="0"/>
          <c:showSerName val="0"/>
          <c:showPercent val="0"/>
          <c:showBubbleSize val="0"/>
        </c:dLbls>
        <c:smooth val="0"/>
        <c:axId val="77232000"/>
        <c:axId val="77233536"/>
      </c:lineChart>
      <c:catAx>
        <c:axId val="77232000"/>
        <c:scaling>
          <c:orientation val="minMax"/>
        </c:scaling>
        <c:delete val="0"/>
        <c:axPos val="b"/>
        <c:majorTickMark val="out"/>
        <c:minorTickMark val="none"/>
        <c:tickLblPos val="nextTo"/>
        <c:crossAx val="77233536"/>
        <c:crosses val="autoZero"/>
        <c:auto val="1"/>
        <c:lblAlgn val="ctr"/>
        <c:lblOffset val="100"/>
        <c:noMultiLvlLbl val="0"/>
      </c:catAx>
      <c:valAx>
        <c:axId val="77233536"/>
        <c:scaling>
          <c:orientation val="minMax"/>
        </c:scaling>
        <c:delete val="0"/>
        <c:axPos val="l"/>
        <c:majorGridlines/>
        <c:numFmt formatCode="General" sourceLinked="1"/>
        <c:majorTickMark val="out"/>
        <c:minorTickMark val="none"/>
        <c:tickLblPos val="nextTo"/>
        <c:crossAx val="77232000"/>
        <c:crosses val="autoZero"/>
        <c:crossBetween val="between"/>
      </c:valAx>
    </c:plotArea>
    <c:legend>
      <c:legendPos val="r"/>
      <c:overlay val="0"/>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marker>
            <c:symbol val="none"/>
          </c:marker>
          <c:val>
            <c:numRef>
              <c:f>'Flow calc'!#REF!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'Flow calc'!#REF!</c15:sqref>
                        </c15:formulaRef>
                      </c:ext>
                    </c:extLst>
                    <c:strCache>
                      <c:ptCount val="1"/>
                      <c:pt idx="0">
                        <c:v>#REF!</c:v>
                      </c:pt>
                    </c:strCache>
                  </c:strRef>
                </c15:tx>
              </c15:filteredSeriesTitle>
            </c:ext>
            <c:ext xmlns:c16="http://schemas.microsoft.com/office/drawing/2014/chart" uri="{C3380CC4-5D6E-409C-BE32-E72D297353CC}">
              <c16:uniqueId val="{00000000-460B-41D7-94FD-92AA2B68E9E5}"/>
            </c:ext>
          </c:extLst>
        </c:ser>
        <c:dLbls>
          <c:showLegendKey val="0"/>
          <c:showVal val="0"/>
          <c:showCatName val="0"/>
          <c:showSerName val="0"/>
          <c:showPercent val="0"/>
          <c:showBubbleSize val="0"/>
        </c:dLbls>
        <c:smooth val="0"/>
        <c:axId val="77336960"/>
        <c:axId val="77338880"/>
      </c:lineChart>
      <c:catAx>
        <c:axId val="77336960"/>
        <c:scaling>
          <c:orientation val="minMax"/>
        </c:scaling>
        <c:delete val="0"/>
        <c:axPos val="b"/>
        <c:majorTickMark val="out"/>
        <c:minorTickMark val="none"/>
        <c:tickLblPos val="nextTo"/>
        <c:crossAx val="77338880"/>
        <c:crosses val="autoZero"/>
        <c:auto val="1"/>
        <c:lblAlgn val="ctr"/>
        <c:lblOffset val="100"/>
        <c:noMultiLvlLbl val="0"/>
      </c:catAx>
      <c:valAx>
        <c:axId val="77338880"/>
        <c:scaling>
          <c:orientation val="minMax"/>
        </c:scaling>
        <c:delete val="0"/>
        <c:axPos val="l"/>
        <c:majorGridlines/>
        <c:numFmt formatCode="General" sourceLinked="1"/>
        <c:majorTickMark val="out"/>
        <c:minorTickMark val="none"/>
        <c:tickLblPos val="nextTo"/>
        <c:crossAx val="77336960"/>
        <c:crosses val="autoZero"/>
        <c:crossBetween val="between"/>
      </c:valAx>
    </c:plotArea>
    <c:legend>
      <c:legendPos val="r"/>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marker>
            <c:symbol val="none"/>
          </c:marker>
          <c:val>
            <c:numRef>
              <c:f>'Flow calc'!#REF!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'Flow calc'!#REF!</c15:sqref>
                        </c15:formulaRef>
                      </c:ext>
                    </c:extLst>
                    <c:strCache>
                      <c:ptCount val="1"/>
                      <c:pt idx="0">
                        <c:v>#REF!</c:v>
                      </c:pt>
                    </c:strCache>
                  </c:strRef>
                </c15:tx>
              </c15:filteredSeriesTitle>
            </c:ext>
            <c:ext xmlns:c16="http://schemas.microsoft.com/office/drawing/2014/chart" uri="{C3380CC4-5D6E-409C-BE32-E72D297353CC}">
              <c16:uniqueId val="{00000000-9E7E-4883-93A0-8795D711DE0C}"/>
            </c:ext>
          </c:extLst>
        </c:ser>
        <c:dLbls>
          <c:showLegendKey val="0"/>
          <c:showVal val="0"/>
          <c:showCatName val="0"/>
          <c:showSerName val="0"/>
          <c:showPercent val="0"/>
          <c:showBubbleSize val="0"/>
        </c:dLbls>
        <c:smooth val="0"/>
        <c:axId val="49609344"/>
        <c:axId val="68682112"/>
      </c:lineChart>
      <c:catAx>
        <c:axId val="49609344"/>
        <c:scaling>
          <c:orientation val="minMax"/>
        </c:scaling>
        <c:delete val="0"/>
        <c:axPos val="b"/>
        <c:majorTickMark val="out"/>
        <c:minorTickMark val="none"/>
        <c:tickLblPos val="nextTo"/>
        <c:crossAx val="68682112"/>
        <c:crosses val="autoZero"/>
        <c:auto val="1"/>
        <c:lblAlgn val="ctr"/>
        <c:lblOffset val="100"/>
        <c:noMultiLvlLbl val="0"/>
      </c:catAx>
      <c:valAx>
        <c:axId val="68682112"/>
        <c:scaling>
          <c:orientation val="minMax"/>
        </c:scaling>
        <c:delete val="0"/>
        <c:axPos val="l"/>
        <c:majorGridlines/>
        <c:numFmt formatCode="General" sourceLinked="1"/>
        <c:majorTickMark val="out"/>
        <c:minorTickMark val="none"/>
        <c:tickLblPos val="nextTo"/>
        <c:crossAx val="49609344"/>
        <c:crosses val="autoZero"/>
        <c:crossBetween val="between"/>
      </c:valAx>
    </c:plotArea>
    <c:legend>
      <c:legendPos val="r"/>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marker>
            <c:symbol val="none"/>
          </c:marker>
          <c:val>
            <c:numRef>
              <c:f>'Flow calc'!#REF!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'Flow calc'!#REF!</c15:sqref>
                        </c15:formulaRef>
                      </c:ext>
                    </c:extLst>
                    <c:strCache>
                      <c:ptCount val="1"/>
                      <c:pt idx="0">
                        <c:v>#REF!</c:v>
                      </c:pt>
                    </c:strCache>
                  </c:strRef>
                </c15:tx>
              </c15:filteredSeriesTitle>
            </c:ext>
            <c:ext xmlns:c16="http://schemas.microsoft.com/office/drawing/2014/chart" uri="{C3380CC4-5D6E-409C-BE32-E72D297353CC}">
              <c16:uniqueId val="{00000000-C6CC-47AD-8764-A940EB35AA6B}"/>
            </c:ext>
          </c:extLst>
        </c:ser>
        <c:dLbls>
          <c:showLegendKey val="0"/>
          <c:showVal val="0"/>
          <c:showCatName val="0"/>
          <c:showSerName val="0"/>
          <c:showPercent val="0"/>
          <c:showBubbleSize val="0"/>
        </c:dLbls>
        <c:smooth val="0"/>
        <c:axId val="77232000"/>
        <c:axId val="77233536"/>
      </c:lineChart>
      <c:catAx>
        <c:axId val="77232000"/>
        <c:scaling>
          <c:orientation val="minMax"/>
        </c:scaling>
        <c:delete val="0"/>
        <c:axPos val="b"/>
        <c:majorTickMark val="out"/>
        <c:minorTickMark val="none"/>
        <c:tickLblPos val="nextTo"/>
        <c:crossAx val="77233536"/>
        <c:crosses val="autoZero"/>
        <c:auto val="1"/>
        <c:lblAlgn val="ctr"/>
        <c:lblOffset val="100"/>
        <c:noMultiLvlLbl val="0"/>
      </c:catAx>
      <c:valAx>
        <c:axId val="77233536"/>
        <c:scaling>
          <c:orientation val="minMax"/>
        </c:scaling>
        <c:delete val="0"/>
        <c:axPos val="l"/>
        <c:majorGridlines/>
        <c:numFmt formatCode="General" sourceLinked="1"/>
        <c:majorTickMark val="out"/>
        <c:minorTickMark val="none"/>
        <c:tickLblPos val="nextTo"/>
        <c:crossAx val="77232000"/>
        <c:crosses val="autoZero"/>
        <c:crossBetween val="between"/>
      </c:valAx>
    </c:plotArea>
    <c:legend>
      <c:legendPos val="r"/>
      <c:overlay val="0"/>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8341201</xdr:colOff>
      <xdr:row>0</xdr:row>
      <xdr:rowOff>100853</xdr:rowOff>
    </xdr:from>
    <xdr:to>
      <xdr:col>1</xdr:col>
      <xdr:colOff>10645588</xdr:colOff>
      <xdr:row>3</xdr:row>
      <xdr:rowOff>62900</xdr:rowOff>
    </xdr:to>
    <xdr:pic>
      <xdr:nvPicPr>
        <xdr:cNvPr id="2" name="Picture 44">
          <a:extLst>
            <a:ext uri="{FF2B5EF4-FFF2-40B4-BE49-F238E27FC236}">
              <a16:creationId xmlns:a16="http://schemas.microsoft.com/office/drawing/2014/main" id="{62F06C25-B0B8-4F01-A1D1-4688AEDE603D}"/>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49031" y="100853"/>
          <a:ext cx="2304387" cy="582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1916206</xdr:colOff>
      <xdr:row>0</xdr:row>
      <xdr:rowOff>56030</xdr:rowOff>
    </xdr:from>
    <xdr:to>
      <xdr:col>7</xdr:col>
      <xdr:colOff>549088</xdr:colOff>
      <xdr:row>2</xdr:row>
      <xdr:rowOff>136569</xdr:rowOff>
    </xdr:to>
    <xdr:pic>
      <xdr:nvPicPr>
        <xdr:cNvPr id="6" name="Picture 44">
          <a:extLst>
            <a:ext uri="{FF2B5EF4-FFF2-40B4-BE49-F238E27FC236}">
              <a16:creationId xmlns:a16="http://schemas.microsoft.com/office/drawing/2014/main" id="{86EDA4D9-F610-4EAB-ACDB-B420E3001D24}"/>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6647" y="56030"/>
          <a:ext cx="1848970" cy="461539"/>
        </a:xfrm>
        <a:prstGeom prst="rect">
          <a:avLst/>
        </a:prstGeom>
      </xdr:spPr>
    </xdr:pic>
    <xdr:clientData/>
  </xdr:twoCellAnchor>
  <xdr:twoCellAnchor>
    <xdr:from>
      <xdr:col>6</xdr:col>
      <xdr:colOff>493059</xdr:colOff>
      <xdr:row>37</xdr:row>
      <xdr:rowOff>67236</xdr:rowOff>
    </xdr:from>
    <xdr:to>
      <xdr:col>8</xdr:col>
      <xdr:colOff>0</xdr:colOff>
      <xdr:row>39</xdr:row>
      <xdr:rowOff>33618</xdr:rowOff>
    </xdr:to>
    <xdr:sp macro="" textlink="">
      <xdr:nvSpPr>
        <xdr:cNvPr id="12" name="Tekstvak 11">
          <a:extLst>
            <a:ext uri="{FF2B5EF4-FFF2-40B4-BE49-F238E27FC236}">
              <a16:creationId xmlns:a16="http://schemas.microsoft.com/office/drawing/2014/main" id="{3E998000-AA8D-482F-AF64-EAAB64EC7F9F}"/>
            </a:ext>
          </a:extLst>
        </xdr:cNvPr>
        <xdr:cNvSpPr txBox="1"/>
      </xdr:nvSpPr>
      <xdr:spPr>
        <a:xfrm>
          <a:off x="7362265" y="7138148"/>
          <a:ext cx="1109382"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chemeClr val="bg1"/>
              </a:solidFill>
              <a:latin typeface="+mn-lt"/>
              <a:ea typeface="+mn-ea"/>
              <a:cs typeface="+mn-cs"/>
            </a:rPr>
            <a:t>producer</a:t>
          </a:r>
        </a:p>
      </xdr:txBody>
    </xdr:sp>
    <xdr:clientData/>
  </xdr:twoCellAnchor>
  <xdr:twoCellAnchor>
    <xdr:from>
      <xdr:col>5</xdr:col>
      <xdr:colOff>522194</xdr:colOff>
      <xdr:row>37</xdr:row>
      <xdr:rowOff>62753</xdr:rowOff>
    </xdr:from>
    <xdr:to>
      <xdr:col>5</xdr:col>
      <xdr:colOff>1631576</xdr:colOff>
      <xdr:row>39</xdr:row>
      <xdr:rowOff>29135</xdr:rowOff>
    </xdr:to>
    <xdr:sp macro="" textlink="">
      <xdr:nvSpPr>
        <xdr:cNvPr id="13" name="Tekstvak 12">
          <a:extLst>
            <a:ext uri="{FF2B5EF4-FFF2-40B4-BE49-F238E27FC236}">
              <a16:creationId xmlns:a16="http://schemas.microsoft.com/office/drawing/2014/main" id="{1F276FFE-15FD-4689-87D1-BAC7AD9D1CEF}"/>
            </a:ext>
          </a:extLst>
        </xdr:cNvPr>
        <xdr:cNvSpPr txBox="1"/>
      </xdr:nvSpPr>
      <xdr:spPr>
        <a:xfrm>
          <a:off x="5172635" y="7133665"/>
          <a:ext cx="1109382"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bg1"/>
              </a:solidFill>
            </a:rPr>
            <a:t>injector</a:t>
          </a:r>
        </a:p>
      </xdr:txBody>
    </xdr:sp>
    <xdr:clientData/>
  </xdr:twoCellAnchor>
  <xdr:twoCellAnchor>
    <xdr:from>
      <xdr:col>6</xdr:col>
      <xdr:colOff>858370</xdr:colOff>
      <xdr:row>35</xdr:row>
      <xdr:rowOff>29136</xdr:rowOff>
    </xdr:from>
    <xdr:to>
      <xdr:col>8</xdr:col>
      <xdr:colOff>365311</xdr:colOff>
      <xdr:row>36</xdr:row>
      <xdr:rowOff>186018</xdr:rowOff>
    </xdr:to>
    <xdr:sp macro="" textlink="">
      <xdr:nvSpPr>
        <xdr:cNvPr id="17" name="Tekstvak 16">
          <a:extLst>
            <a:ext uri="{FF2B5EF4-FFF2-40B4-BE49-F238E27FC236}">
              <a16:creationId xmlns:a16="http://schemas.microsoft.com/office/drawing/2014/main" id="{C6FC9D6E-1608-4273-A9F5-3E68EF7A63AD}"/>
            </a:ext>
          </a:extLst>
        </xdr:cNvPr>
        <xdr:cNvSpPr txBox="1"/>
      </xdr:nvSpPr>
      <xdr:spPr>
        <a:xfrm>
          <a:off x="7727576" y="6719048"/>
          <a:ext cx="1109382"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chemeClr val="bg1"/>
              </a:solidFill>
              <a:latin typeface="+mn-lt"/>
              <a:ea typeface="+mn-ea"/>
              <a:cs typeface="+mn-cs"/>
            </a:rPr>
            <a:t>ESP</a:t>
          </a:r>
        </a:p>
      </xdr:txBody>
    </xdr:sp>
    <xdr:clientData/>
  </xdr:twoCellAnchor>
  <xdr:twoCellAnchor>
    <xdr:from>
      <xdr:col>5</xdr:col>
      <xdr:colOff>44823</xdr:colOff>
      <xdr:row>28</xdr:row>
      <xdr:rowOff>177054</xdr:rowOff>
    </xdr:from>
    <xdr:to>
      <xdr:col>8</xdr:col>
      <xdr:colOff>580464</xdr:colOff>
      <xdr:row>41</xdr:row>
      <xdr:rowOff>134470</xdr:rowOff>
    </xdr:to>
    <xdr:grpSp>
      <xdr:nvGrpSpPr>
        <xdr:cNvPr id="22" name="Groep 21">
          <a:extLst>
            <a:ext uri="{FF2B5EF4-FFF2-40B4-BE49-F238E27FC236}">
              <a16:creationId xmlns:a16="http://schemas.microsoft.com/office/drawing/2014/main" id="{6EE5DE5C-9845-4CCF-AD0F-03BC8C375D91}"/>
            </a:ext>
          </a:extLst>
        </xdr:cNvPr>
        <xdr:cNvGrpSpPr/>
      </xdr:nvGrpSpPr>
      <xdr:grpSpPr>
        <a:xfrm>
          <a:off x="4695264" y="5533466"/>
          <a:ext cx="4356847" cy="2433916"/>
          <a:chOff x="4695264" y="5533466"/>
          <a:chExt cx="4356847" cy="2433916"/>
        </a:xfrm>
      </xdr:grpSpPr>
      <xdr:grpSp>
        <xdr:nvGrpSpPr>
          <xdr:cNvPr id="20" name="Groep 19">
            <a:extLst>
              <a:ext uri="{FF2B5EF4-FFF2-40B4-BE49-F238E27FC236}">
                <a16:creationId xmlns:a16="http://schemas.microsoft.com/office/drawing/2014/main" id="{579AD789-69A5-4B7A-9FA0-439F5E5B8E20}"/>
              </a:ext>
            </a:extLst>
          </xdr:cNvPr>
          <xdr:cNvGrpSpPr/>
        </xdr:nvGrpSpPr>
        <xdr:grpSpPr>
          <a:xfrm>
            <a:off x="4695264" y="5533466"/>
            <a:ext cx="3996019" cy="2433916"/>
            <a:chOff x="4695264" y="5533466"/>
            <a:chExt cx="3996019" cy="2433916"/>
          </a:xfrm>
        </xdr:grpSpPr>
        <xdr:pic>
          <xdr:nvPicPr>
            <xdr:cNvPr id="2" name="Afbeelding 1">
              <a:extLst>
                <a:ext uri="{FF2B5EF4-FFF2-40B4-BE49-F238E27FC236}">
                  <a16:creationId xmlns:a16="http://schemas.microsoft.com/office/drawing/2014/main" id="{C7314315-89D9-48DB-B413-8948A32A0A2A}"/>
                </a:ext>
              </a:extLst>
            </xdr:cNvPr>
            <xdr:cNvPicPr>
              <a:picLocks noChangeAspect="1"/>
            </xdr:cNvPicPr>
          </xdr:nvPicPr>
          <xdr:blipFill>
            <a:blip xmlns:r="http://schemas.openxmlformats.org/officeDocument/2006/relationships" r:embed="rId2"/>
            <a:stretch>
              <a:fillRect/>
            </a:stretch>
          </xdr:blipFill>
          <xdr:spPr>
            <a:xfrm>
              <a:off x="4695264" y="5804646"/>
              <a:ext cx="3724025" cy="2162736"/>
            </a:xfrm>
            <a:prstGeom prst="rect">
              <a:avLst/>
            </a:prstGeom>
          </xdr:spPr>
        </xdr:pic>
        <xdr:pic>
          <xdr:nvPicPr>
            <xdr:cNvPr id="11" name="Afbeelding 10">
              <a:extLst>
                <a:ext uri="{FF2B5EF4-FFF2-40B4-BE49-F238E27FC236}">
                  <a16:creationId xmlns:a16="http://schemas.microsoft.com/office/drawing/2014/main" id="{2A218095-5AB3-47BA-8C2C-FFD41C08B7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6912" y="6140824"/>
              <a:ext cx="346941" cy="27846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kstvak 13">
              <a:extLst>
                <a:ext uri="{FF2B5EF4-FFF2-40B4-BE49-F238E27FC236}">
                  <a16:creationId xmlns:a16="http://schemas.microsoft.com/office/drawing/2014/main" id="{8BF38B66-C91C-4828-96E7-7A9E055AA146}"/>
                </a:ext>
              </a:extLst>
            </xdr:cNvPr>
            <xdr:cNvSpPr txBox="1"/>
          </xdr:nvSpPr>
          <xdr:spPr>
            <a:xfrm>
              <a:off x="7581901" y="6237195"/>
              <a:ext cx="1109382"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rgbClr val="FF0000"/>
                  </a:solidFill>
                  <a:latin typeface="+mn-lt"/>
                  <a:ea typeface="+mn-ea"/>
                  <a:cs typeface="+mn-cs"/>
                </a:rPr>
                <a:t>input T</a:t>
              </a:r>
            </a:p>
          </xdr:txBody>
        </xdr:sp>
        <xdr:sp macro="" textlink="">
          <xdr:nvSpPr>
            <xdr:cNvPr id="15" name="Tekstvak 14">
              <a:extLst>
                <a:ext uri="{FF2B5EF4-FFF2-40B4-BE49-F238E27FC236}">
                  <a16:creationId xmlns:a16="http://schemas.microsoft.com/office/drawing/2014/main" id="{44027EFF-B458-4633-861D-54A817B7D13A}"/>
                </a:ext>
              </a:extLst>
            </xdr:cNvPr>
            <xdr:cNvSpPr txBox="1"/>
          </xdr:nvSpPr>
          <xdr:spPr>
            <a:xfrm>
              <a:off x="4854388" y="6232714"/>
              <a:ext cx="1109382"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rgbClr val="0070C0"/>
                  </a:solidFill>
                  <a:latin typeface="+mn-lt"/>
                  <a:ea typeface="+mn-ea"/>
                  <a:cs typeface="+mn-cs"/>
                </a:rPr>
                <a:t>output T</a:t>
              </a:r>
            </a:p>
          </xdr:txBody>
        </xdr:sp>
        <xdr:sp macro="" textlink="">
          <xdr:nvSpPr>
            <xdr:cNvPr id="16" name="Tekstvak 15">
              <a:extLst>
                <a:ext uri="{FF2B5EF4-FFF2-40B4-BE49-F238E27FC236}">
                  <a16:creationId xmlns:a16="http://schemas.microsoft.com/office/drawing/2014/main" id="{577CE4E3-A87B-43C5-A343-D64F48001FCB}"/>
                </a:ext>
              </a:extLst>
            </xdr:cNvPr>
            <xdr:cNvSpPr txBox="1"/>
          </xdr:nvSpPr>
          <xdr:spPr>
            <a:xfrm>
              <a:off x="4706470" y="5936879"/>
              <a:ext cx="1086970" cy="25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r"/>
              <a:r>
                <a:rPr lang="nl-NL" sz="1100">
                  <a:solidFill>
                    <a:srgbClr val="0070C0"/>
                  </a:solidFill>
                  <a:latin typeface="+mn-lt"/>
                  <a:ea typeface="+mn-ea"/>
                  <a:cs typeface="+mn-cs"/>
                </a:rPr>
                <a:t>booster pump</a:t>
              </a:r>
            </a:p>
          </xdr:txBody>
        </xdr:sp>
        <xdr:sp macro="" textlink="">
          <xdr:nvSpPr>
            <xdr:cNvPr id="18" name="Tekstvak 17">
              <a:extLst>
                <a:ext uri="{FF2B5EF4-FFF2-40B4-BE49-F238E27FC236}">
                  <a16:creationId xmlns:a16="http://schemas.microsoft.com/office/drawing/2014/main" id="{9D8DC70F-3356-41DD-A423-D20068125094}"/>
                </a:ext>
              </a:extLst>
            </xdr:cNvPr>
            <xdr:cNvSpPr txBox="1"/>
          </xdr:nvSpPr>
          <xdr:spPr>
            <a:xfrm>
              <a:off x="6770594" y="5549154"/>
              <a:ext cx="1297641"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chemeClr val="bg1"/>
                  </a:solidFill>
                  <a:latin typeface="+mn-lt"/>
                  <a:ea typeface="+mn-ea"/>
                  <a:cs typeface="+mn-cs"/>
                </a:rPr>
                <a:t>Heat</a:t>
              </a:r>
              <a:r>
                <a:rPr lang="nl-NL" sz="1100" baseline="0">
                  <a:solidFill>
                    <a:schemeClr val="bg1"/>
                  </a:solidFill>
                  <a:latin typeface="+mn-lt"/>
                  <a:ea typeface="+mn-ea"/>
                  <a:cs typeface="+mn-cs"/>
                </a:rPr>
                <a:t> to consumer</a:t>
              </a:r>
              <a:endParaRPr lang="nl-NL" sz="1100">
                <a:solidFill>
                  <a:schemeClr val="bg1"/>
                </a:solidFill>
                <a:latin typeface="+mn-lt"/>
                <a:ea typeface="+mn-ea"/>
                <a:cs typeface="+mn-cs"/>
              </a:endParaRPr>
            </a:p>
          </xdr:txBody>
        </xdr:sp>
        <xdr:sp macro="" textlink="">
          <xdr:nvSpPr>
            <xdr:cNvPr id="19" name="Tekstvak 18">
              <a:extLst>
                <a:ext uri="{FF2B5EF4-FFF2-40B4-BE49-F238E27FC236}">
                  <a16:creationId xmlns:a16="http://schemas.microsoft.com/office/drawing/2014/main" id="{A792585A-6409-421B-B34C-E86A01F86A6B}"/>
                </a:ext>
              </a:extLst>
            </xdr:cNvPr>
            <xdr:cNvSpPr txBox="1"/>
          </xdr:nvSpPr>
          <xdr:spPr>
            <a:xfrm>
              <a:off x="5132294" y="5533466"/>
              <a:ext cx="1508311"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baseline="0">
                  <a:solidFill>
                    <a:schemeClr val="bg1"/>
                  </a:solidFill>
                  <a:latin typeface="+mn-lt"/>
                  <a:ea typeface="+mn-ea"/>
                  <a:cs typeface="+mn-cs"/>
                </a:rPr>
                <a:t>Return flow consumer</a:t>
              </a:r>
              <a:endParaRPr lang="nl-NL" sz="1100">
                <a:solidFill>
                  <a:schemeClr val="bg1"/>
                </a:solidFill>
                <a:latin typeface="+mn-lt"/>
                <a:ea typeface="+mn-ea"/>
                <a:cs typeface="+mn-cs"/>
              </a:endParaRPr>
            </a:p>
          </xdr:txBody>
        </xdr:sp>
      </xdr:grpSp>
      <xdr:sp macro="" textlink="">
        <xdr:nvSpPr>
          <xdr:cNvPr id="21" name="Tekstvak 20">
            <a:extLst>
              <a:ext uri="{FF2B5EF4-FFF2-40B4-BE49-F238E27FC236}">
                <a16:creationId xmlns:a16="http://schemas.microsoft.com/office/drawing/2014/main" id="{C6E04B23-4F63-4BDA-92D8-EF706B7720B6}"/>
              </a:ext>
            </a:extLst>
          </xdr:cNvPr>
          <xdr:cNvSpPr txBox="1"/>
        </xdr:nvSpPr>
        <xdr:spPr>
          <a:xfrm>
            <a:off x="7754470" y="6710085"/>
            <a:ext cx="1297641"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1100">
                <a:solidFill>
                  <a:schemeClr val="bg1"/>
                </a:solidFill>
                <a:latin typeface="+mn-lt"/>
                <a:ea typeface="+mn-ea"/>
                <a:cs typeface="+mn-cs"/>
              </a:rPr>
              <a:t>ESP</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7121</xdr:colOff>
      <xdr:row>31</xdr:row>
      <xdr:rowOff>83344</xdr:rowOff>
    </xdr:from>
    <xdr:to>
      <xdr:col>20</xdr:col>
      <xdr:colOff>35696</xdr:colOff>
      <xdr:row>31</xdr:row>
      <xdr:rowOff>188119</xdr:rowOff>
    </xdr:to>
    <xdr:sp macro="" textlink="">
      <xdr:nvSpPr>
        <xdr:cNvPr id="2" name="AutoShape 33" descr="afec6291-c81e-4d4e-8910-c105a90e2312">
          <a:extLst>
            <a:ext uri="{FF2B5EF4-FFF2-40B4-BE49-F238E27FC236}">
              <a16:creationId xmlns:a16="http://schemas.microsoft.com/office/drawing/2014/main" id="{00000000-0008-0000-0000-000002000000}"/>
            </a:ext>
          </a:extLst>
        </xdr:cNvPr>
        <xdr:cNvSpPr>
          <a:spLocks noChangeArrowheads="1"/>
        </xdr:cNvSpPr>
      </xdr:nvSpPr>
      <xdr:spPr bwMode="auto">
        <a:xfrm>
          <a:off x="3026546" y="6236494"/>
          <a:ext cx="104775" cy="104775"/>
        </a:xfrm>
        <a:prstGeom prst="rtTriangle">
          <a:avLst/>
        </a:prstGeom>
        <a:solidFill>
          <a:srgbClr val="000000"/>
        </a:solidFill>
        <a:ln w="9525">
          <a:solidFill>
            <a:srgbClr val="000000"/>
          </a:solidFill>
          <a:miter lim="800000"/>
          <a:headEnd/>
          <a:tailEnd/>
        </a:ln>
      </xdr:spPr>
    </xdr:sp>
    <xdr:clientData/>
  </xdr:twoCellAnchor>
  <xdr:twoCellAnchor>
    <xdr:from>
      <xdr:col>21</xdr:col>
      <xdr:colOff>7144</xdr:colOff>
      <xdr:row>20</xdr:row>
      <xdr:rowOff>103861</xdr:rowOff>
    </xdr:from>
    <xdr:to>
      <xdr:col>21</xdr:col>
      <xdr:colOff>111919</xdr:colOff>
      <xdr:row>20</xdr:row>
      <xdr:rowOff>180061</xdr:rowOff>
    </xdr:to>
    <xdr:sp macro="" textlink="">
      <xdr:nvSpPr>
        <xdr:cNvPr id="4" name="AutoShape 35" descr="2b334cb9-c4cd-4b23-b8bd-e14902db028f">
          <a:extLst>
            <a:ext uri="{FF2B5EF4-FFF2-40B4-BE49-F238E27FC236}">
              <a16:creationId xmlns:a16="http://schemas.microsoft.com/office/drawing/2014/main" id="{00000000-0008-0000-0000-000004000000}"/>
            </a:ext>
          </a:extLst>
        </xdr:cNvPr>
        <xdr:cNvSpPr>
          <a:spLocks noChangeArrowheads="1"/>
        </xdr:cNvSpPr>
      </xdr:nvSpPr>
      <xdr:spPr bwMode="auto">
        <a:xfrm>
          <a:off x="4086775" y="3532861"/>
          <a:ext cx="104775" cy="76200"/>
        </a:xfrm>
        <a:prstGeom prst="rtTriangle">
          <a:avLst/>
        </a:prstGeom>
        <a:solidFill>
          <a:srgbClr val="000000"/>
        </a:solidFill>
        <a:ln w="9525">
          <a:solidFill>
            <a:srgbClr val="000000"/>
          </a:solidFill>
          <a:miter lim="800000"/>
          <a:headEnd/>
          <a:tailEnd/>
        </a:ln>
      </xdr:spPr>
    </xdr:sp>
    <xdr:clientData/>
  </xdr:twoCellAnchor>
  <xdr:twoCellAnchor>
    <xdr:from>
      <xdr:col>8</xdr:col>
      <xdr:colOff>5954</xdr:colOff>
      <xdr:row>20</xdr:row>
      <xdr:rowOff>83344</xdr:rowOff>
    </xdr:from>
    <xdr:to>
      <xdr:col>8</xdr:col>
      <xdr:colOff>110729</xdr:colOff>
      <xdr:row>20</xdr:row>
      <xdr:rowOff>188119</xdr:rowOff>
    </xdr:to>
    <xdr:sp macro="" textlink="">
      <xdr:nvSpPr>
        <xdr:cNvPr id="10" name="AutoShape 27" descr="d5c43178-f037-4411-8749-2418acad789b">
          <a:extLst>
            <a:ext uri="{FF2B5EF4-FFF2-40B4-BE49-F238E27FC236}">
              <a16:creationId xmlns:a16="http://schemas.microsoft.com/office/drawing/2014/main" id="{00000000-0008-0000-0000-00000A000000}"/>
            </a:ext>
          </a:extLst>
        </xdr:cNvPr>
        <xdr:cNvSpPr>
          <a:spLocks noChangeArrowheads="1"/>
        </xdr:cNvSpPr>
      </xdr:nvSpPr>
      <xdr:spPr bwMode="auto">
        <a:xfrm flipH="1">
          <a:off x="4244579" y="4131469"/>
          <a:ext cx="104775" cy="104775"/>
        </a:xfrm>
        <a:prstGeom prst="rtTriangle">
          <a:avLst/>
        </a:prstGeom>
        <a:solidFill>
          <a:srgbClr val="000000"/>
        </a:solidFill>
        <a:ln w="9525">
          <a:solidFill>
            <a:srgbClr val="000000"/>
          </a:solidFill>
          <a:miter lim="800000"/>
          <a:headEnd/>
          <a:tailEnd/>
        </a:ln>
      </xdr:spPr>
    </xdr:sp>
    <xdr:clientData/>
  </xdr:twoCellAnchor>
  <xdr:twoCellAnchor>
    <xdr:from>
      <xdr:col>9</xdr:col>
      <xdr:colOff>11906</xdr:colOff>
      <xdr:row>31</xdr:row>
      <xdr:rowOff>79772</xdr:rowOff>
    </xdr:from>
    <xdr:to>
      <xdr:col>10</xdr:col>
      <xdr:colOff>69056</xdr:colOff>
      <xdr:row>31</xdr:row>
      <xdr:rowOff>184547</xdr:rowOff>
    </xdr:to>
    <xdr:sp macro="" textlink="">
      <xdr:nvSpPr>
        <xdr:cNvPr id="11" name="AutoShape 27" descr="9f6a876c-61a4-42d6-8e38-8da71519118f">
          <a:extLst>
            <a:ext uri="{FF2B5EF4-FFF2-40B4-BE49-F238E27FC236}">
              <a16:creationId xmlns:a16="http://schemas.microsoft.com/office/drawing/2014/main" id="{00000000-0008-0000-0000-00000B000000}"/>
            </a:ext>
          </a:extLst>
        </xdr:cNvPr>
        <xdr:cNvSpPr>
          <a:spLocks noChangeArrowheads="1"/>
        </xdr:cNvSpPr>
      </xdr:nvSpPr>
      <xdr:spPr bwMode="auto">
        <a:xfrm flipH="1">
          <a:off x="2331524" y="6657625"/>
          <a:ext cx="101973" cy="104775"/>
        </a:xfrm>
        <a:prstGeom prst="rtTriangle">
          <a:avLst/>
        </a:prstGeom>
        <a:solidFill>
          <a:srgbClr val="000000"/>
        </a:solidFill>
        <a:ln w="9525">
          <a:solidFill>
            <a:srgbClr val="000000"/>
          </a:solidFill>
          <a:miter lim="800000"/>
          <a:headEnd/>
          <a:tailEnd/>
        </a:ln>
      </xdr:spPr>
    </xdr:sp>
    <xdr:clientData/>
  </xdr:twoCellAnchor>
  <xdr:twoCellAnchor>
    <xdr:from>
      <xdr:col>7</xdr:col>
      <xdr:colOff>3293</xdr:colOff>
      <xdr:row>9</xdr:row>
      <xdr:rowOff>85724</xdr:rowOff>
    </xdr:from>
    <xdr:to>
      <xdr:col>7</xdr:col>
      <xdr:colOff>107688</xdr:colOff>
      <xdr:row>9</xdr:row>
      <xdr:rowOff>190499</xdr:rowOff>
    </xdr:to>
    <xdr:sp macro="" textlink="">
      <xdr:nvSpPr>
        <xdr:cNvPr id="13" name="AutoShape 27" descr="34db63f8-f52f-44d7-a1a7-a0e52da763b4">
          <a:extLst>
            <a:ext uri="{FF2B5EF4-FFF2-40B4-BE49-F238E27FC236}">
              <a16:creationId xmlns:a16="http://schemas.microsoft.com/office/drawing/2014/main" id="{00000000-0008-0000-0000-00000D000000}"/>
            </a:ext>
          </a:extLst>
        </xdr:cNvPr>
        <xdr:cNvSpPr>
          <a:spLocks noChangeArrowheads="1"/>
        </xdr:cNvSpPr>
      </xdr:nvSpPr>
      <xdr:spPr bwMode="auto">
        <a:xfrm flipH="1">
          <a:off x="1993410" y="1820490"/>
          <a:ext cx="104395" cy="104775"/>
        </a:xfrm>
        <a:prstGeom prst="rtTriangle">
          <a:avLst/>
        </a:prstGeom>
        <a:solidFill>
          <a:srgbClr val="000000"/>
        </a:solidFill>
        <a:ln w="9525">
          <a:solidFill>
            <a:srgbClr val="000000"/>
          </a:solidFill>
          <a:miter lim="800000"/>
          <a:headEnd/>
          <a:tailEnd/>
        </a:ln>
      </xdr:spPr>
    </xdr:sp>
    <xdr:clientData/>
  </xdr:twoCellAnchor>
  <xdr:twoCellAnchor>
    <xdr:from>
      <xdr:col>22</xdr:col>
      <xdr:colOff>7143</xdr:colOff>
      <xdr:row>9</xdr:row>
      <xdr:rowOff>84787</xdr:rowOff>
    </xdr:from>
    <xdr:to>
      <xdr:col>22</xdr:col>
      <xdr:colOff>113109</xdr:colOff>
      <xdr:row>9</xdr:row>
      <xdr:rowOff>189562</xdr:rowOff>
    </xdr:to>
    <xdr:sp macro="" textlink="">
      <xdr:nvSpPr>
        <xdr:cNvPr id="14" name="AutoShape 22" descr="38960a7a-0dc5-4f1f-b27b-e148f6260585">
          <a:extLst>
            <a:ext uri="{FF2B5EF4-FFF2-40B4-BE49-F238E27FC236}">
              <a16:creationId xmlns:a16="http://schemas.microsoft.com/office/drawing/2014/main" id="{00000000-0008-0000-0000-00000E000000}"/>
            </a:ext>
          </a:extLst>
        </xdr:cNvPr>
        <xdr:cNvSpPr>
          <a:spLocks noChangeArrowheads="1"/>
        </xdr:cNvSpPr>
      </xdr:nvSpPr>
      <xdr:spPr bwMode="auto">
        <a:xfrm>
          <a:off x="4198143" y="1827862"/>
          <a:ext cx="105966" cy="104775"/>
        </a:xfrm>
        <a:prstGeom prst="rtTriangle">
          <a:avLst/>
        </a:prstGeom>
        <a:solidFill>
          <a:srgbClr val="000000"/>
        </a:solidFill>
        <a:ln w="9525">
          <a:solidFill>
            <a:srgbClr val="000000"/>
          </a:solidFill>
          <a:miter lim="800000"/>
          <a:headEnd/>
          <a:tailEnd/>
        </a:ln>
      </xdr:spPr>
    </xdr:sp>
    <xdr:clientData/>
  </xdr:twoCellAnchor>
  <xdr:twoCellAnchor editAs="oneCell">
    <xdr:from>
      <xdr:col>38</xdr:col>
      <xdr:colOff>214313</xdr:colOff>
      <xdr:row>38</xdr:row>
      <xdr:rowOff>154782</xdr:rowOff>
    </xdr:from>
    <xdr:to>
      <xdr:col>40</xdr:col>
      <xdr:colOff>122564</xdr:colOff>
      <xdr:row>41</xdr:row>
      <xdr:rowOff>32915</xdr:rowOff>
    </xdr:to>
    <xdr:pic>
      <xdr:nvPicPr>
        <xdr:cNvPr id="8" name="Picture 44">
          <a:extLst>
            <a:ext uri="{FF2B5EF4-FFF2-40B4-BE49-F238E27FC236}">
              <a16:creationId xmlns:a16="http://schemas.microsoft.com/office/drawing/2014/main" id="{08A9F135-BD5B-4AE1-AFAF-CC91E50AB2CC}"/>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219" y="7822407"/>
          <a:ext cx="1848970" cy="4615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29</xdr:col>
      <xdr:colOff>0</xdr:colOff>
      <xdr:row>158</xdr:row>
      <xdr:rowOff>123825</xdr:rowOff>
    </xdr:from>
    <xdr:to>
      <xdr:col>32</xdr:col>
      <xdr:colOff>85725</xdr:colOff>
      <xdr:row>173</xdr:row>
      <xdr:rowOff>9525</xdr:rowOff>
    </xdr:to>
    <xdr:graphicFrame macro="">
      <xdr:nvGraphicFramePr>
        <xdr:cNvPr id="2" name="Grafiek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29</xdr:col>
      <xdr:colOff>0</xdr:colOff>
      <xdr:row>158</xdr:row>
      <xdr:rowOff>123825</xdr:rowOff>
    </xdr:from>
    <xdr:to>
      <xdr:col>32</xdr:col>
      <xdr:colOff>85725</xdr:colOff>
      <xdr:row>173</xdr:row>
      <xdr:rowOff>9525</xdr:rowOff>
    </xdr:to>
    <xdr:graphicFrame macro="">
      <xdr:nvGraphicFramePr>
        <xdr:cNvPr id="2" name="Grafiek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29</xdr:col>
      <xdr:colOff>0</xdr:colOff>
      <xdr:row>158</xdr:row>
      <xdr:rowOff>123825</xdr:rowOff>
    </xdr:from>
    <xdr:to>
      <xdr:col>32</xdr:col>
      <xdr:colOff>85725</xdr:colOff>
      <xdr:row>173</xdr:row>
      <xdr:rowOff>9525</xdr:rowOff>
    </xdr:to>
    <xdr:graphicFrame macro="">
      <xdr:nvGraphicFramePr>
        <xdr:cNvPr id="3" name="Grafiek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29</xdr:col>
      <xdr:colOff>0</xdr:colOff>
      <xdr:row>158</xdr:row>
      <xdr:rowOff>123825</xdr:rowOff>
    </xdr:from>
    <xdr:to>
      <xdr:col>32</xdr:col>
      <xdr:colOff>85725</xdr:colOff>
      <xdr:row>173</xdr:row>
      <xdr:rowOff>9525</xdr:rowOff>
    </xdr:to>
    <xdr:graphicFrame macro="">
      <xdr:nvGraphicFramePr>
        <xdr:cNvPr id="2" name="Grafiek 1">
          <a:extLst>
            <a:ext uri="{FF2B5EF4-FFF2-40B4-BE49-F238E27FC236}">
              <a16:creationId xmlns:a16="http://schemas.microsoft.com/office/drawing/2014/main" id="{5B491617-3725-471D-841C-39A14EF18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83364-E07E-459C-9CBE-30A783D64DA0}">
  <dimension ref="A1"/>
  <sheetViews>
    <sheetView workbookViewId="0">
      <selection activeCell="F33" sqref="F33"/>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6D830-148B-4424-86A0-9B16E42B8808}">
  <sheetPr codeName="Blad3"/>
  <dimension ref="B1:C63"/>
  <sheetViews>
    <sheetView showGridLines="0" showRowColHeaders="0" tabSelected="1" zoomScale="106" zoomScaleNormal="106" workbookViewId="0">
      <selection activeCell="B13" sqref="B13"/>
    </sheetView>
  </sheetViews>
  <sheetFormatPr defaultRowHeight="15" x14ac:dyDescent="0.25"/>
  <cols>
    <col min="1" max="1" width="1.5703125" style="3" customWidth="1"/>
    <col min="2" max="2" width="164" style="3" customWidth="1"/>
    <col min="3" max="3" width="13.7109375" style="3" customWidth="1"/>
    <col min="4" max="4" width="11" style="3" bestFit="1" customWidth="1"/>
    <col min="5" max="16384" width="9.140625" style="3"/>
  </cols>
  <sheetData>
    <row r="1" spans="2:3" ht="18.75" x14ac:dyDescent="0.3">
      <c r="B1" s="414" t="s">
        <v>250</v>
      </c>
      <c r="C1" s="411"/>
    </row>
    <row r="2" spans="2:3" x14ac:dyDescent="0.25">
      <c r="B2" s="3" t="s">
        <v>246</v>
      </c>
      <c r="C2" s="412"/>
    </row>
    <row r="3" spans="2:3" x14ac:dyDescent="0.25">
      <c r="C3" s="413"/>
    </row>
    <row r="4" spans="2:3" x14ac:dyDescent="0.25">
      <c r="C4" s="412"/>
    </row>
    <row r="5" spans="2:3" x14ac:dyDescent="0.25">
      <c r="B5" s="73" t="s">
        <v>244</v>
      </c>
    </row>
    <row r="6" spans="2:3" ht="360" x14ac:dyDescent="0.25">
      <c r="B6" s="415" t="s">
        <v>248</v>
      </c>
    </row>
    <row r="8" spans="2:3" ht="60" x14ac:dyDescent="0.25">
      <c r="B8" s="415" t="s">
        <v>249</v>
      </c>
    </row>
    <row r="56" spans="3:3" x14ac:dyDescent="0.25">
      <c r="C56" s="83"/>
    </row>
    <row r="57" spans="3:3" x14ac:dyDescent="0.25">
      <c r="C57" s="5"/>
    </row>
    <row r="58" spans="3:3" x14ac:dyDescent="0.25">
      <c r="C58" s="5"/>
    </row>
    <row r="59" spans="3:3" x14ac:dyDescent="0.25">
      <c r="C59" s="83"/>
    </row>
    <row r="60" spans="3:3" x14ac:dyDescent="0.25">
      <c r="C60" s="83"/>
    </row>
    <row r="61" spans="3:3" x14ac:dyDescent="0.25">
      <c r="C61" s="84"/>
    </row>
    <row r="62" spans="3:3" x14ac:dyDescent="0.25">
      <c r="C62" s="84"/>
    </row>
    <row r="63" spans="3:3" x14ac:dyDescent="0.25">
      <c r="C63" s="83"/>
    </row>
  </sheetData>
  <sheetProtection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O129"/>
  <sheetViews>
    <sheetView showGridLines="0" showRowColHeaders="0" zoomScale="85" zoomScaleNormal="85" workbookViewId="0">
      <selection activeCell="F50" sqref="F50"/>
    </sheetView>
  </sheetViews>
  <sheetFormatPr defaultRowHeight="15" x14ac:dyDescent="0.25"/>
  <cols>
    <col min="1" max="1" width="1.5703125" customWidth="1"/>
    <col min="2" max="2" width="39.5703125" customWidth="1"/>
    <col min="3" max="3" width="13.7109375" customWidth="1"/>
    <col min="4" max="4" width="11" bestFit="1" customWidth="1"/>
    <col min="5" max="5" width="4" customWidth="1"/>
    <col min="6" max="6" width="33.28515625" bestFit="1" customWidth="1"/>
    <col min="7" max="7" width="15" bestFit="1" customWidth="1"/>
    <col min="10" max="10" width="9.140625" style="3"/>
    <col min="12" max="12" width="12.7109375" bestFit="1" customWidth="1"/>
    <col min="13" max="13" width="10.85546875" bestFit="1" customWidth="1"/>
    <col min="15" max="15" width="9.7109375" style="3" bestFit="1" customWidth="1"/>
    <col min="17" max="17" width="10.5703125" bestFit="1" customWidth="1"/>
    <col min="29" max="29" width="9.85546875" customWidth="1"/>
  </cols>
  <sheetData>
    <row r="1" spans="2:8" s="3" customFormat="1" x14ac:dyDescent="0.25">
      <c r="B1" s="73" t="s">
        <v>224</v>
      </c>
      <c r="C1" s="408" t="s">
        <v>174</v>
      </c>
      <c r="G1"/>
    </row>
    <row r="2" spans="2:8" s="3" customFormat="1" x14ac:dyDescent="0.25">
      <c r="B2" s="3" t="s">
        <v>225</v>
      </c>
      <c r="C2" s="409">
        <v>64300</v>
      </c>
    </row>
    <row r="3" spans="2:8" s="3" customFormat="1" x14ac:dyDescent="0.25">
      <c r="B3" s="3" t="s">
        <v>193</v>
      </c>
      <c r="C3" s="410">
        <v>43258</v>
      </c>
      <c r="G3" s="2"/>
    </row>
    <row r="4" spans="2:8" s="3" customFormat="1" x14ac:dyDescent="0.25">
      <c r="B4" s="3" t="s">
        <v>222</v>
      </c>
      <c r="C4" s="410" t="s">
        <v>223</v>
      </c>
    </row>
    <row r="5" spans="2:8" s="3" customFormat="1" ht="15.75" thickBot="1" x14ac:dyDescent="0.3">
      <c r="C5" s="388"/>
    </row>
    <row r="6" spans="2:8" s="3" customFormat="1" x14ac:dyDescent="0.25">
      <c r="B6" s="401" t="s">
        <v>226</v>
      </c>
      <c r="C6" s="388"/>
    </row>
    <row r="7" spans="2:8" s="3" customFormat="1" ht="15.75" thickBot="1" x14ac:dyDescent="0.3">
      <c r="B7" s="402" t="s">
        <v>227</v>
      </c>
    </row>
    <row r="8" spans="2:8" s="3" customFormat="1" x14ac:dyDescent="0.25">
      <c r="B8" s="403"/>
    </row>
    <row r="9" spans="2:8" s="3" customFormat="1" x14ac:dyDescent="0.25">
      <c r="B9" s="73" t="s">
        <v>245</v>
      </c>
      <c r="F9" s="73" t="s">
        <v>213</v>
      </c>
    </row>
    <row r="10" spans="2:8" s="3" customFormat="1" x14ac:dyDescent="0.25">
      <c r="B10" s="299" t="s">
        <v>202</v>
      </c>
      <c r="C10" s="378">
        <v>135</v>
      </c>
      <c r="D10" s="300" t="s">
        <v>37</v>
      </c>
      <c r="F10" s="320" t="s">
        <v>219</v>
      </c>
      <c r="G10" s="384">
        <v>2550</v>
      </c>
      <c r="H10" s="321" t="s">
        <v>3</v>
      </c>
    </row>
    <row r="11" spans="2:8" s="3" customFormat="1" x14ac:dyDescent="0.25">
      <c r="B11" s="301" t="s">
        <v>203</v>
      </c>
      <c r="C11" s="379">
        <v>85</v>
      </c>
      <c r="D11" s="302" t="s">
        <v>37</v>
      </c>
      <c r="F11" s="322" t="s">
        <v>228</v>
      </c>
      <c r="G11" s="332">
        <f>'Flow calc screen'!R10*-1</f>
        <v>-8.8031107970115379</v>
      </c>
      <c r="H11" s="324" t="s">
        <v>33</v>
      </c>
    </row>
    <row r="12" spans="2:8" s="3" customFormat="1" x14ac:dyDescent="0.25">
      <c r="B12" s="301" t="s">
        <v>204</v>
      </c>
      <c r="C12" s="377">
        <f>C10-C11</f>
        <v>50</v>
      </c>
      <c r="D12" s="302" t="s">
        <v>37</v>
      </c>
      <c r="F12" s="322"/>
      <c r="G12" s="323"/>
      <c r="H12" s="324"/>
    </row>
    <row r="13" spans="2:8" s="3" customFormat="1" x14ac:dyDescent="0.25">
      <c r="B13" s="301" t="s">
        <v>38</v>
      </c>
      <c r="C13" s="380">
        <v>80</v>
      </c>
      <c r="D13" s="302" t="s">
        <v>200</v>
      </c>
      <c r="F13" s="322"/>
      <c r="G13" s="325"/>
      <c r="H13" s="324"/>
    </row>
    <row r="14" spans="2:8" s="3" customFormat="1" x14ac:dyDescent="0.25">
      <c r="B14" s="301" t="s">
        <v>69</v>
      </c>
      <c r="C14" s="379">
        <v>8000</v>
      </c>
      <c r="D14" s="302" t="s">
        <v>64</v>
      </c>
      <c r="F14" s="322" t="s">
        <v>229</v>
      </c>
      <c r="G14" s="344">
        <f>'Slimhole design'!D36-'Slimhole design'!D32</f>
        <v>100</v>
      </c>
      <c r="H14" s="324" t="s">
        <v>3</v>
      </c>
    </row>
    <row r="15" spans="2:8" s="3" customFormat="1" x14ac:dyDescent="0.25">
      <c r="B15" s="301"/>
      <c r="C15" s="303"/>
      <c r="D15" s="302"/>
      <c r="F15" s="322"/>
      <c r="G15" s="326"/>
      <c r="H15" s="324"/>
    </row>
    <row r="16" spans="2:8" s="3" customFormat="1" x14ac:dyDescent="0.25">
      <c r="B16" s="301" t="s">
        <v>220</v>
      </c>
      <c r="C16" s="331">
        <f>(C10-C11)*1.1*C13/1000</f>
        <v>4.4000000000000012</v>
      </c>
      <c r="D16" s="302" t="s">
        <v>40</v>
      </c>
      <c r="F16" s="322" t="s">
        <v>230</v>
      </c>
      <c r="G16" s="385">
        <v>150</v>
      </c>
      <c r="H16" s="324" t="s">
        <v>6</v>
      </c>
    </row>
    <row r="17" spans="2:8" s="3" customFormat="1" x14ac:dyDescent="0.25">
      <c r="B17" s="301" t="s">
        <v>120</v>
      </c>
      <c r="C17" s="304">
        <f>C16*C14</f>
        <v>35200.000000000007</v>
      </c>
      <c r="D17" s="302" t="s">
        <v>121</v>
      </c>
      <c r="F17" s="322" t="s">
        <v>221</v>
      </c>
      <c r="G17" s="327">
        <f>G14*G16/1000</f>
        <v>15</v>
      </c>
      <c r="H17" s="324" t="s">
        <v>12</v>
      </c>
    </row>
    <row r="18" spans="2:8" s="3" customFormat="1" x14ac:dyDescent="0.25">
      <c r="B18" s="301" t="s">
        <v>120</v>
      </c>
      <c r="C18" s="304">
        <f>C17*3.6</f>
        <v>126720.00000000003</v>
      </c>
      <c r="D18" s="302" t="s">
        <v>122</v>
      </c>
      <c r="F18" s="322" t="s">
        <v>217</v>
      </c>
      <c r="G18" s="386">
        <v>1500</v>
      </c>
      <c r="H18" s="324" t="s">
        <v>3</v>
      </c>
    </row>
    <row r="19" spans="2:8" s="3" customFormat="1" x14ac:dyDescent="0.25">
      <c r="B19" s="301" t="s">
        <v>70</v>
      </c>
      <c r="C19" s="381">
        <v>6</v>
      </c>
      <c r="D19" s="302" t="s">
        <v>71</v>
      </c>
      <c r="F19" s="322"/>
      <c r="G19" s="386"/>
      <c r="H19" s="324"/>
    </row>
    <row r="20" spans="2:8" s="3" customFormat="1" x14ac:dyDescent="0.25">
      <c r="B20" s="305" t="s">
        <v>123</v>
      </c>
      <c r="C20" s="306">
        <f>C18*C19</f>
        <v>760320.00000000023</v>
      </c>
      <c r="D20" s="307" t="s">
        <v>124</v>
      </c>
      <c r="F20" s="376" t="s">
        <v>119</v>
      </c>
      <c r="G20" s="328"/>
      <c r="H20" s="324"/>
    </row>
    <row r="21" spans="2:8" s="3" customFormat="1" x14ac:dyDescent="0.25">
      <c r="F21" s="322" t="s">
        <v>231</v>
      </c>
      <c r="G21" s="385">
        <v>0.2</v>
      </c>
      <c r="H21" s="324" t="s">
        <v>28</v>
      </c>
    </row>
    <row r="22" spans="2:8" s="3" customFormat="1" x14ac:dyDescent="0.25">
      <c r="F22" s="322" t="s">
        <v>232</v>
      </c>
      <c r="G22" s="385">
        <v>50000</v>
      </c>
      <c r="H22" s="324" t="s">
        <v>63</v>
      </c>
    </row>
    <row r="23" spans="2:8" s="3" customFormat="1" x14ac:dyDescent="0.25">
      <c r="B23" s="73" t="s">
        <v>214</v>
      </c>
      <c r="F23" s="322" t="s">
        <v>218</v>
      </c>
      <c r="G23" s="385">
        <v>0.65</v>
      </c>
      <c r="H23" s="324" t="s">
        <v>8</v>
      </c>
    </row>
    <row r="24" spans="2:8" s="3" customFormat="1" x14ac:dyDescent="0.25">
      <c r="B24" s="308" t="s">
        <v>197</v>
      </c>
      <c r="C24" s="309"/>
      <c r="D24" s="310"/>
      <c r="F24" s="322"/>
      <c r="G24" s="326"/>
      <c r="H24" s="324"/>
    </row>
    <row r="25" spans="2:8" s="3" customFormat="1" x14ac:dyDescent="0.25">
      <c r="B25" s="311" t="s">
        <v>233</v>
      </c>
      <c r="C25" s="312">
        <f>'Slimhole design'!AM37</f>
        <v>6.6177363238428546</v>
      </c>
      <c r="D25" s="313" t="s">
        <v>173</v>
      </c>
      <c r="F25" s="329" t="s">
        <v>239</v>
      </c>
      <c r="G25" s="387">
        <v>0</v>
      </c>
      <c r="H25" s="330" t="s">
        <v>8</v>
      </c>
    </row>
    <row r="26" spans="2:8" s="3" customFormat="1" x14ac:dyDescent="0.25">
      <c r="B26" s="311" t="s">
        <v>234</v>
      </c>
      <c r="C26" s="312">
        <f>'Slimhole design'!AM13</f>
        <v>0.469526643398882</v>
      </c>
      <c r="D26" s="313" t="s">
        <v>173</v>
      </c>
      <c r="F26" s="255"/>
      <c r="G26" s="375"/>
      <c r="H26" s="255"/>
    </row>
    <row r="27" spans="2:8" s="3" customFormat="1" x14ac:dyDescent="0.25">
      <c r="B27" s="311" t="s">
        <v>235</v>
      </c>
      <c r="C27" s="312">
        <f>'Slimhole design'!AM36</f>
        <v>1.7118364668049701</v>
      </c>
      <c r="D27" s="313" t="s">
        <v>173</v>
      </c>
      <c r="F27" s="255"/>
      <c r="G27" s="375"/>
      <c r="H27" s="255"/>
    </row>
    <row r="28" spans="2:8" s="3" customFormat="1" x14ac:dyDescent="0.25">
      <c r="B28" s="311" t="s">
        <v>236</v>
      </c>
      <c r="C28" s="374">
        <f>'Slimhole design'!AM21</f>
        <v>6.8226881853483842E-2</v>
      </c>
      <c r="D28" s="313" t="s">
        <v>173</v>
      </c>
      <c r="F28" s="255"/>
      <c r="G28" s="375"/>
      <c r="H28" s="255"/>
    </row>
    <row r="29" spans="2:8" s="3" customFormat="1" x14ac:dyDescent="0.25">
      <c r="B29" s="311" t="s">
        <v>237</v>
      </c>
      <c r="C29" s="312">
        <f>'Slimhole design'!AM32</f>
        <v>16.155730171841444</v>
      </c>
      <c r="D29" s="313" t="s">
        <v>173</v>
      </c>
      <c r="F29" s="434" t="s">
        <v>247</v>
      </c>
      <c r="G29" s="375"/>
      <c r="H29" s="255"/>
    </row>
    <row r="30" spans="2:8" s="3" customFormat="1" x14ac:dyDescent="0.25">
      <c r="B30" s="311" t="s">
        <v>211</v>
      </c>
      <c r="C30" s="312">
        <f>SUM(C25:C29)</f>
        <v>25.023056487741634</v>
      </c>
      <c r="D30" s="313" t="s">
        <v>173</v>
      </c>
      <c r="F30" s="436"/>
      <c r="G30" s="437"/>
      <c r="H30" s="438"/>
    </row>
    <row r="31" spans="2:8" s="3" customFormat="1" x14ac:dyDescent="0.25">
      <c r="B31" s="311" t="s">
        <v>114</v>
      </c>
      <c r="C31" s="312">
        <f>C30/3600/G23*C13*100</f>
        <v>85.548911069202163</v>
      </c>
      <c r="D31" s="313" t="s">
        <v>39</v>
      </c>
      <c r="F31" s="439"/>
      <c r="G31" s="435"/>
      <c r="H31" s="440"/>
    </row>
    <row r="32" spans="2:8" s="3" customFormat="1" x14ac:dyDescent="0.25">
      <c r="B32" s="311"/>
      <c r="C32" s="312"/>
      <c r="D32" s="313"/>
      <c r="F32" s="439"/>
      <c r="G32" s="435"/>
      <c r="H32" s="440"/>
    </row>
    <row r="33" spans="2:8" s="3" customFormat="1" x14ac:dyDescent="0.25">
      <c r="B33" s="314" t="s">
        <v>196</v>
      </c>
      <c r="C33" s="312"/>
      <c r="D33" s="313"/>
      <c r="F33" s="439"/>
      <c r="G33" s="435"/>
      <c r="H33" s="440"/>
    </row>
    <row r="34" spans="2:8" s="3" customFormat="1" x14ac:dyDescent="0.25">
      <c r="B34" s="311" t="s">
        <v>240</v>
      </c>
      <c r="C34" s="312">
        <f>'Slimhole design'!AN37</f>
        <v>10.731369500130121</v>
      </c>
      <c r="D34" s="313" t="s">
        <v>173</v>
      </c>
      <c r="F34" s="439"/>
      <c r="G34" s="435"/>
      <c r="H34" s="440"/>
    </row>
    <row r="35" spans="2:8" s="3" customFormat="1" x14ac:dyDescent="0.25">
      <c r="B35" s="311" t="s">
        <v>235</v>
      </c>
      <c r="C35" s="312">
        <f>'Slimhole design'!AN36</f>
        <v>1.7118364668049701</v>
      </c>
      <c r="D35" s="313" t="s">
        <v>173</v>
      </c>
      <c r="F35" s="441"/>
      <c r="G35" s="435"/>
      <c r="H35" s="440"/>
    </row>
    <row r="36" spans="2:8" s="3" customFormat="1" x14ac:dyDescent="0.25">
      <c r="B36" s="311" t="s">
        <v>236</v>
      </c>
      <c r="C36" s="312">
        <f>'Slimhole design'!AN21</f>
        <v>0.18193835160929023</v>
      </c>
      <c r="D36" s="313" t="s">
        <v>173</v>
      </c>
      <c r="F36" s="441"/>
      <c r="G36" s="435"/>
      <c r="H36" s="440"/>
    </row>
    <row r="37" spans="2:8" s="3" customFormat="1" x14ac:dyDescent="0.25">
      <c r="B37" s="311" t="s">
        <v>237</v>
      </c>
      <c r="C37" s="312">
        <f>'Slimhole design'!AN32</f>
        <v>16.155730171841444</v>
      </c>
      <c r="D37" s="313" t="s">
        <v>173</v>
      </c>
      <c r="F37" s="441"/>
      <c r="G37" s="435"/>
      <c r="H37" s="440"/>
    </row>
    <row r="38" spans="2:8" s="3" customFormat="1" x14ac:dyDescent="0.25">
      <c r="B38" s="311" t="s">
        <v>241</v>
      </c>
      <c r="C38" s="312">
        <f>SUM(C34:C37)</f>
        <v>28.780874490385827</v>
      </c>
      <c r="D38" s="313" t="s">
        <v>173</v>
      </c>
      <c r="F38" s="439"/>
      <c r="G38" s="435"/>
      <c r="H38" s="440"/>
    </row>
    <row r="39" spans="2:8" s="3" customFormat="1" x14ac:dyDescent="0.25">
      <c r="B39" s="311" t="s">
        <v>242</v>
      </c>
      <c r="C39" s="312">
        <f>G11</f>
        <v>-8.8031107970115379</v>
      </c>
      <c r="D39" s="313" t="s">
        <v>173</v>
      </c>
      <c r="F39" s="439"/>
      <c r="G39" s="435"/>
      <c r="H39" s="440"/>
    </row>
    <row r="40" spans="2:8" s="3" customFormat="1" x14ac:dyDescent="0.25">
      <c r="B40" s="311" t="s">
        <v>243</v>
      </c>
      <c r="C40" s="382">
        <v>4</v>
      </c>
      <c r="D40" s="313" t="s">
        <v>173</v>
      </c>
      <c r="F40" s="439"/>
      <c r="G40" s="435"/>
      <c r="H40" s="440"/>
    </row>
    <row r="41" spans="2:8" s="3" customFormat="1" x14ac:dyDescent="0.25">
      <c r="B41" s="311" t="s">
        <v>199</v>
      </c>
      <c r="C41" s="312">
        <f>C38+C39+C40</f>
        <v>23.977763693374289</v>
      </c>
      <c r="D41" s="313" t="s">
        <v>173</v>
      </c>
      <c r="F41" s="439"/>
      <c r="G41" s="435"/>
      <c r="H41" s="440"/>
    </row>
    <row r="42" spans="2:8" s="3" customFormat="1" x14ac:dyDescent="0.25">
      <c r="B42" s="311" t="s">
        <v>180</v>
      </c>
      <c r="C42" s="312">
        <f>C41/3600/G23*C13*100</f>
        <v>81.975260490168509</v>
      </c>
      <c r="D42" s="313" t="s">
        <v>39</v>
      </c>
      <c r="F42" s="442"/>
      <c r="G42" s="443"/>
      <c r="H42" s="444"/>
    </row>
    <row r="43" spans="2:8" s="3" customFormat="1" x14ac:dyDescent="0.25">
      <c r="B43" s="311"/>
      <c r="C43" s="312"/>
      <c r="D43" s="313"/>
    </row>
    <row r="44" spans="2:8" s="3" customFormat="1" x14ac:dyDescent="0.25">
      <c r="B44" s="311" t="s">
        <v>198</v>
      </c>
      <c r="C44" s="312">
        <f>C42+C31</f>
        <v>167.52417155937067</v>
      </c>
      <c r="D44" s="313" t="s">
        <v>39</v>
      </c>
    </row>
    <row r="45" spans="2:8" s="3" customFormat="1" x14ac:dyDescent="0.25">
      <c r="B45" s="311"/>
      <c r="C45" s="279"/>
      <c r="D45" s="313"/>
    </row>
    <row r="46" spans="2:8" s="3" customFormat="1" x14ac:dyDescent="0.25">
      <c r="B46" s="311" t="s">
        <v>215</v>
      </c>
      <c r="C46" s="383">
        <v>45</v>
      </c>
      <c r="D46" s="313"/>
    </row>
    <row r="47" spans="2:8" s="3" customFormat="1" x14ac:dyDescent="0.25">
      <c r="B47" s="311" t="s">
        <v>69</v>
      </c>
      <c r="C47" s="315">
        <f>C14</f>
        <v>8000</v>
      </c>
      <c r="D47" s="313" t="s">
        <v>64</v>
      </c>
    </row>
    <row r="48" spans="2:8" s="3" customFormat="1" x14ac:dyDescent="0.25">
      <c r="B48" s="311" t="s">
        <v>181</v>
      </c>
      <c r="C48" s="312">
        <f>C47*C44/1000</f>
        <v>1340.1933724749654</v>
      </c>
      <c r="D48" s="313" t="s">
        <v>121</v>
      </c>
    </row>
    <row r="49" spans="2:15" s="3" customFormat="1" x14ac:dyDescent="0.25">
      <c r="B49" s="311" t="s">
        <v>125</v>
      </c>
      <c r="C49" s="316">
        <f>(C44*C47)/1000*C46</f>
        <v>60308.701761373442</v>
      </c>
      <c r="D49" s="313" t="s">
        <v>124</v>
      </c>
    </row>
    <row r="50" spans="2:15" s="3" customFormat="1" x14ac:dyDescent="0.25">
      <c r="B50" s="311"/>
      <c r="C50" s="279"/>
      <c r="D50" s="313"/>
      <c r="F50"/>
      <c r="G50"/>
      <c r="H50"/>
    </row>
    <row r="51" spans="2:15" x14ac:dyDescent="0.25">
      <c r="B51" s="317" t="s">
        <v>182</v>
      </c>
      <c r="C51" s="318">
        <f>C17/C48</f>
        <v>26.264866490867188</v>
      </c>
      <c r="D51" s="319" t="s">
        <v>8</v>
      </c>
      <c r="J51"/>
      <c r="O51"/>
    </row>
    <row r="52" spans="2:15" x14ac:dyDescent="0.25">
      <c r="B52" s="3"/>
      <c r="D52" s="3"/>
      <c r="F52" s="1"/>
      <c r="G52" s="1"/>
      <c r="H52" s="1"/>
      <c r="J52"/>
      <c r="O52"/>
    </row>
    <row r="53" spans="2:15" s="1" customFormat="1" x14ac:dyDescent="0.25">
      <c r="B53" s="3"/>
      <c r="D53" s="3"/>
    </row>
    <row r="54" spans="2:15" s="1" customFormat="1" x14ac:dyDescent="0.25">
      <c r="F54"/>
      <c r="G54"/>
      <c r="H54"/>
    </row>
    <row r="55" spans="2:15" x14ac:dyDescent="0.25">
      <c r="J55"/>
      <c r="O55"/>
    </row>
    <row r="56" spans="2:15" x14ac:dyDescent="0.25">
      <c r="F56" s="3"/>
      <c r="G56" s="3"/>
      <c r="H56" s="3"/>
      <c r="J56"/>
      <c r="O56"/>
    </row>
    <row r="57" spans="2:15" x14ac:dyDescent="0.25">
      <c r="B57" s="3"/>
      <c r="C57" s="83"/>
      <c r="D57" s="3"/>
      <c r="F57" s="3"/>
      <c r="G57" s="3"/>
      <c r="H57" s="3"/>
      <c r="J57"/>
      <c r="O57"/>
    </row>
    <row r="58" spans="2:15" x14ac:dyDescent="0.25">
      <c r="B58" s="3"/>
      <c r="C58" s="5"/>
      <c r="D58" s="3"/>
      <c r="F58" s="3"/>
      <c r="G58" s="3"/>
      <c r="H58" s="3"/>
      <c r="J58"/>
      <c r="O58"/>
    </row>
    <row r="59" spans="2:15" x14ac:dyDescent="0.25">
      <c r="B59" s="3"/>
      <c r="C59" s="5"/>
      <c r="D59" s="3"/>
      <c r="F59" s="3"/>
      <c r="G59" s="3"/>
      <c r="H59" s="3"/>
      <c r="J59"/>
      <c r="O59"/>
    </row>
    <row r="60" spans="2:15" x14ac:dyDescent="0.25">
      <c r="B60" s="3"/>
      <c r="C60" s="83"/>
      <c r="D60" s="3"/>
      <c r="F60" s="3"/>
      <c r="G60" s="3"/>
      <c r="H60" s="3"/>
      <c r="J60"/>
      <c r="O60"/>
    </row>
    <row r="61" spans="2:15" x14ac:dyDescent="0.25">
      <c r="B61" s="3"/>
      <c r="C61" s="83"/>
      <c r="D61" s="3"/>
      <c r="F61" s="3"/>
      <c r="G61" s="3"/>
      <c r="H61" s="3"/>
      <c r="J61"/>
      <c r="O61"/>
    </row>
    <row r="62" spans="2:15" x14ac:dyDescent="0.25">
      <c r="B62" s="3"/>
      <c r="C62" s="84"/>
      <c r="D62" s="3"/>
      <c r="F62" s="3"/>
      <c r="G62" s="3"/>
      <c r="H62" s="3"/>
      <c r="J62"/>
      <c r="O62"/>
    </row>
    <row r="63" spans="2:15" x14ac:dyDescent="0.25">
      <c r="B63" s="3"/>
      <c r="C63" s="84"/>
      <c r="D63" s="3"/>
      <c r="F63" s="3"/>
      <c r="G63" s="3"/>
      <c r="H63" s="3"/>
      <c r="J63"/>
      <c r="O63"/>
    </row>
    <row r="64" spans="2:15" x14ac:dyDescent="0.25">
      <c r="B64" s="3"/>
      <c r="C64" s="83"/>
      <c r="D64" s="3"/>
      <c r="H64" s="3"/>
      <c r="J64"/>
      <c r="O64"/>
    </row>
    <row r="65" spans="6:15" x14ac:dyDescent="0.25">
      <c r="J65"/>
      <c r="O65"/>
    </row>
    <row r="66" spans="6:15" x14ac:dyDescent="0.25">
      <c r="J66"/>
      <c r="O66"/>
    </row>
    <row r="67" spans="6:15" x14ac:dyDescent="0.25">
      <c r="J67"/>
      <c r="O67"/>
    </row>
    <row r="68" spans="6:15" x14ac:dyDescent="0.25">
      <c r="J68"/>
      <c r="O68"/>
    </row>
    <row r="69" spans="6:15" x14ac:dyDescent="0.25">
      <c r="J69"/>
      <c r="O69"/>
    </row>
    <row r="70" spans="6:15" x14ac:dyDescent="0.25">
      <c r="J70"/>
      <c r="O70"/>
    </row>
    <row r="71" spans="6:15" x14ac:dyDescent="0.25">
      <c r="J71"/>
      <c r="O71"/>
    </row>
    <row r="72" spans="6:15" x14ac:dyDescent="0.25">
      <c r="J72"/>
      <c r="O72"/>
    </row>
    <row r="73" spans="6:15" x14ac:dyDescent="0.25">
      <c r="J73"/>
      <c r="O73"/>
    </row>
    <row r="74" spans="6:15" x14ac:dyDescent="0.25">
      <c r="F74" s="3"/>
      <c r="G74" s="3"/>
      <c r="H74" s="3"/>
      <c r="J74"/>
      <c r="O74"/>
    </row>
    <row r="75" spans="6:15" s="3" customFormat="1" x14ac:dyDescent="0.25"/>
    <row r="76" spans="6:15" s="3" customFormat="1" x14ac:dyDescent="0.25"/>
    <row r="77" spans="6:15" s="3" customFormat="1" x14ac:dyDescent="0.25"/>
    <row r="78" spans="6:15" s="3" customFormat="1" x14ac:dyDescent="0.25"/>
    <row r="79" spans="6:15" s="3" customFormat="1" x14ac:dyDescent="0.25"/>
    <row r="80" spans="6:15" s="3" customFormat="1" x14ac:dyDescent="0.25"/>
    <row r="81" spans="6:15" s="3" customFormat="1" x14ac:dyDescent="0.25"/>
    <row r="82" spans="6:15" s="3" customFormat="1" x14ac:dyDescent="0.25"/>
    <row r="83" spans="6:15" s="3" customFormat="1" x14ac:dyDescent="0.25"/>
    <row r="84" spans="6:15" s="3" customFormat="1" x14ac:dyDescent="0.25"/>
    <row r="85" spans="6:15" s="3" customFormat="1" x14ac:dyDescent="0.25"/>
    <row r="86" spans="6:15" s="3" customFormat="1" x14ac:dyDescent="0.25"/>
    <row r="87" spans="6:15" s="3" customFormat="1" x14ac:dyDescent="0.25"/>
    <row r="88" spans="6:15" s="3" customFormat="1" x14ac:dyDescent="0.25"/>
    <row r="89" spans="6:15" s="3" customFormat="1" x14ac:dyDescent="0.25"/>
    <row r="90" spans="6:15" s="3" customFormat="1" x14ac:dyDescent="0.25">
      <c r="F90"/>
      <c r="G90"/>
      <c r="H90"/>
    </row>
    <row r="91" spans="6:15" x14ac:dyDescent="0.25">
      <c r="J91"/>
      <c r="O91"/>
    </row>
    <row r="92" spans="6:15" x14ac:dyDescent="0.25">
      <c r="J92"/>
      <c r="O92"/>
    </row>
    <row r="93" spans="6:15" x14ac:dyDescent="0.25">
      <c r="J93"/>
      <c r="O93"/>
    </row>
    <row r="94" spans="6:15" x14ac:dyDescent="0.25">
      <c r="J94"/>
      <c r="O94"/>
    </row>
    <row r="95" spans="6:15" x14ac:dyDescent="0.25">
      <c r="J95"/>
      <c r="O95"/>
    </row>
    <row r="96" spans="6:15" x14ac:dyDescent="0.25">
      <c r="J96"/>
      <c r="O96"/>
    </row>
    <row r="97" spans="1:15" x14ac:dyDescent="0.25">
      <c r="J97"/>
      <c r="O97"/>
    </row>
    <row r="98" spans="1:15" x14ac:dyDescent="0.25">
      <c r="J98"/>
      <c r="O98"/>
    </row>
    <row r="99" spans="1:15" x14ac:dyDescent="0.25">
      <c r="J99"/>
      <c r="O99"/>
    </row>
    <row r="100" spans="1:15" x14ac:dyDescent="0.25">
      <c r="J100"/>
      <c r="O100"/>
    </row>
    <row r="101" spans="1:15" x14ac:dyDescent="0.25">
      <c r="J101"/>
      <c r="O101"/>
    </row>
    <row r="102" spans="1:15" x14ac:dyDescent="0.25">
      <c r="J102"/>
      <c r="O102"/>
    </row>
    <row r="103" spans="1:15" x14ac:dyDescent="0.25">
      <c r="J103"/>
      <c r="O103"/>
    </row>
    <row r="104" spans="1:15" x14ac:dyDescent="0.25">
      <c r="B104" s="3"/>
      <c r="F104" s="3"/>
      <c r="G104" s="3"/>
      <c r="H104" s="3"/>
      <c r="J104"/>
      <c r="O104"/>
    </row>
    <row r="105" spans="1:15" s="3" customFormat="1" x14ac:dyDescent="0.25">
      <c r="F105"/>
      <c r="G105"/>
      <c r="H105"/>
    </row>
    <row r="106" spans="1:15" x14ac:dyDescent="0.25">
      <c r="B106" s="3"/>
      <c r="J106"/>
      <c r="O106"/>
    </row>
    <row r="107" spans="1:15" x14ac:dyDescent="0.25">
      <c r="B107" s="3"/>
      <c r="J107"/>
      <c r="O107"/>
    </row>
    <row r="108" spans="1:15" x14ac:dyDescent="0.25">
      <c r="B108" s="3"/>
      <c r="J108"/>
      <c r="O108"/>
    </row>
    <row r="109" spans="1:15" x14ac:dyDescent="0.25">
      <c r="A109" s="3"/>
      <c r="B109" s="3"/>
      <c r="C109" s="3"/>
      <c r="D109" s="3"/>
      <c r="J109"/>
      <c r="O109"/>
    </row>
    <row r="110" spans="1:15" x14ac:dyDescent="0.25">
      <c r="A110" s="3"/>
      <c r="B110" s="3"/>
      <c r="C110" s="3"/>
      <c r="D110" s="3"/>
      <c r="J110"/>
      <c r="O110"/>
    </row>
    <row r="111" spans="1:15" x14ac:dyDescent="0.25">
      <c r="A111" s="3"/>
      <c r="B111" s="3"/>
      <c r="C111" s="3"/>
      <c r="D111" s="3"/>
      <c r="F111" s="3"/>
      <c r="G111" s="3"/>
      <c r="H111" s="3"/>
      <c r="J111"/>
      <c r="O111"/>
    </row>
    <row r="112" spans="1:15" x14ac:dyDescent="0.25">
      <c r="A112" s="3"/>
      <c r="B112" s="3"/>
      <c r="C112" s="3"/>
      <c r="D112" s="3"/>
      <c r="E112" s="3"/>
      <c r="F112" s="3"/>
      <c r="G112" s="3"/>
      <c r="H112" s="3"/>
      <c r="I112" s="3"/>
      <c r="K112" s="3"/>
      <c r="L112" s="3"/>
      <c r="M112" s="3"/>
    </row>
    <row r="113" spans="1:13" x14ac:dyDescent="0.25">
      <c r="A113" s="3"/>
      <c r="B113" s="3"/>
      <c r="C113" s="3"/>
      <c r="D113" s="3"/>
      <c r="E113" s="3"/>
      <c r="F113" s="3"/>
      <c r="G113" s="3"/>
      <c r="H113" s="3"/>
      <c r="I113" s="3"/>
      <c r="K113" s="3"/>
      <c r="L113" s="3"/>
      <c r="M113" s="3"/>
    </row>
    <row r="114" spans="1:13" s="3" customFormat="1" x14ac:dyDescent="0.25"/>
    <row r="115" spans="1:13" x14ac:dyDescent="0.25">
      <c r="A115" s="3"/>
      <c r="B115" s="3"/>
      <c r="C115" s="3"/>
      <c r="D115" s="3"/>
      <c r="E115" s="3"/>
      <c r="F115" s="3"/>
      <c r="G115" s="3"/>
      <c r="H115" s="3"/>
      <c r="I115" s="3"/>
      <c r="K115" s="3"/>
      <c r="L115" s="3"/>
      <c r="M115" s="3"/>
    </row>
    <row r="116" spans="1:13" x14ac:dyDescent="0.25">
      <c r="A116" s="3"/>
      <c r="B116" s="3"/>
      <c r="C116" s="3"/>
      <c r="D116" s="3"/>
      <c r="E116" s="3"/>
      <c r="F116" s="3"/>
      <c r="G116" s="3"/>
      <c r="H116" s="3"/>
      <c r="I116" s="3"/>
      <c r="K116" s="3"/>
      <c r="L116" s="3"/>
      <c r="M116" s="3"/>
    </row>
    <row r="117" spans="1:13" x14ac:dyDescent="0.25">
      <c r="A117" s="3"/>
      <c r="B117" s="3"/>
      <c r="C117" s="3"/>
      <c r="D117" s="3"/>
      <c r="E117" s="3"/>
      <c r="F117" s="3"/>
      <c r="G117" s="3"/>
      <c r="H117" s="3"/>
      <c r="I117" s="3"/>
      <c r="K117" s="3"/>
      <c r="L117" s="3"/>
      <c r="M117" s="3"/>
    </row>
    <row r="118" spans="1:13" x14ac:dyDescent="0.25">
      <c r="A118" s="3"/>
      <c r="B118" s="3"/>
      <c r="C118" s="3"/>
      <c r="D118" s="3"/>
      <c r="E118" s="3"/>
      <c r="F118" s="3"/>
      <c r="G118" s="3"/>
      <c r="H118" s="3"/>
      <c r="I118" s="3"/>
      <c r="K118" s="3"/>
    </row>
    <row r="119" spans="1:13" x14ac:dyDescent="0.25">
      <c r="A119" s="3"/>
      <c r="B119" s="3"/>
      <c r="C119" s="3"/>
      <c r="D119" s="3"/>
      <c r="E119" s="3"/>
      <c r="F119" s="3"/>
      <c r="G119" s="3"/>
      <c r="H119" s="3"/>
      <c r="I119" s="3"/>
      <c r="K119" s="3"/>
    </row>
    <row r="120" spans="1:13" x14ac:dyDescent="0.25">
      <c r="A120" s="3"/>
      <c r="B120" s="3"/>
      <c r="C120" s="3"/>
      <c r="D120" s="3"/>
      <c r="E120" s="3"/>
      <c r="F120" s="3"/>
      <c r="G120" s="3"/>
      <c r="H120" s="3"/>
      <c r="I120" s="3"/>
      <c r="K120" s="3"/>
    </row>
    <row r="121" spans="1:13" x14ac:dyDescent="0.25">
      <c r="A121" s="3"/>
      <c r="B121" s="3"/>
      <c r="C121" s="3"/>
      <c r="D121" s="3"/>
      <c r="E121" s="3"/>
      <c r="F121" s="3"/>
      <c r="G121" s="3"/>
      <c r="H121" s="3"/>
      <c r="I121" s="3"/>
      <c r="K121" s="3"/>
    </row>
    <row r="122" spans="1:13" x14ac:dyDescent="0.25">
      <c r="A122" s="3"/>
      <c r="B122" s="3"/>
      <c r="C122" s="3"/>
      <c r="D122" s="3"/>
      <c r="E122" s="3"/>
      <c r="F122" s="3"/>
      <c r="G122" s="3"/>
      <c r="H122" s="3"/>
      <c r="I122" s="3"/>
      <c r="K122" s="3"/>
    </row>
    <row r="123" spans="1:13" x14ac:dyDescent="0.25">
      <c r="A123" s="3"/>
      <c r="B123" s="3"/>
      <c r="C123" s="3"/>
      <c r="D123" s="3"/>
      <c r="E123" s="3"/>
      <c r="F123" s="3"/>
      <c r="G123" s="3"/>
      <c r="H123" s="3"/>
      <c r="I123" s="3"/>
      <c r="K123" s="3"/>
    </row>
    <row r="124" spans="1:13" x14ac:dyDescent="0.25">
      <c r="A124" s="3"/>
      <c r="B124" s="3"/>
      <c r="C124" s="3"/>
      <c r="D124" s="3"/>
      <c r="E124" s="3"/>
      <c r="F124" s="3"/>
      <c r="G124" s="3"/>
      <c r="H124" s="3"/>
      <c r="I124" s="3"/>
      <c r="K124" s="3"/>
    </row>
    <row r="125" spans="1:13" x14ac:dyDescent="0.25">
      <c r="A125" s="3"/>
      <c r="B125" s="3"/>
      <c r="C125" s="3"/>
      <c r="D125" s="3"/>
      <c r="E125" s="3"/>
      <c r="F125" s="3"/>
      <c r="G125" s="3"/>
      <c r="H125" s="3"/>
      <c r="I125" s="3"/>
      <c r="K125" s="3"/>
    </row>
    <row r="126" spans="1:13" x14ac:dyDescent="0.25">
      <c r="B126" s="3"/>
      <c r="C126" s="3"/>
      <c r="D126" s="3"/>
      <c r="F126" s="3"/>
      <c r="G126" s="3"/>
      <c r="H126" s="3"/>
      <c r="I126" s="3"/>
      <c r="K126" s="3"/>
      <c r="L126" s="3"/>
    </row>
    <row r="127" spans="1:13" x14ac:dyDescent="0.25">
      <c r="B127" s="3"/>
      <c r="C127" s="3"/>
      <c r="D127" s="3"/>
      <c r="F127" s="3"/>
      <c r="G127" s="3"/>
      <c r="H127" s="3"/>
      <c r="I127" s="3"/>
      <c r="K127" s="3"/>
      <c r="L127" s="3"/>
    </row>
    <row r="128" spans="1:13" x14ac:dyDescent="0.25">
      <c r="I128" s="3"/>
      <c r="K128" s="3"/>
      <c r="L128" s="3"/>
    </row>
    <row r="129" spans="9:12" x14ac:dyDescent="0.25">
      <c r="I129" s="3"/>
      <c r="K129" s="3"/>
      <c r="L129" s="3"/>
    </row>
  </sheetData>
  <sheetProtection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6">
    <pageSetUpPr fitToPage="1"/>
  </sheetPr>
  <dimension ref="B1:BO155"/>
  <sheetViews>
    <sheetView showGridLines="0" showRowColHeaders="0" zoomScale="80" zoomScaleNormal="80" workbookViewId="0">
      <selection activeCell="C59" sqref="C59"/>
    </sheetView>
  </sheetViews>
  <sheetFormatPr defaultColWidth="9.140625" defaultRowHeight="15" x14ac:dyDescent="0.25"/>
  <cols>
    <col min="1" max="1" width="2.7109375" style="3" customWidth="1"/>
    <col min="2" max="2" width="3.42578125" style="3" customWidth="1"/>
    <col min="3" max="3" width="19" style="3" customWidth="1"/>
    <col min="4" max="5" width="13.85546875" style="3" customWidth="1"/>
    <col min="6" max="7" width="1.140625" style="3" customWidth="1"/>
    <col min="8" max="9" width="1.7109375" style="3" customWidth="1"/>
    <col min="10" max="10" width="0.7109375" style="3" customWidth="1"/>
    <col min="11" max="11" width="1.140625" style="3" customWidth="1"/>
    <col min="12" max="12" width="0.42578125" style="3" customWidth="1"/>
    <col min="13" max="13" width="0.5703125" style="3" customWidth="1"/>
    <col min="14" max="14" width="0.42578125" style="3" customWidth="1"/>
    <col min="15" max="16" width="2" style="3" customWidth="1"/>
    <col min="17" max="17" width="0.28515625" style="3" customWidth="1"/>
    <col min="18" max="18" width="0.5703125" style="3" customWidth="1"/>
    <col min="19" max="19" width="0.42578125" style="3" customWidth="1"/>
    <col min="20" max="20" width="1.140625" style="3" customWidth="1"/>
    <col min="21" max="21" width="0.7109375" style="3" customWidth="1"/>
    <col min="22" max="23" width="1.7109375" style="3" customWidth="1"/>
    <col min="24" max="25" width="1.140625" style="3" customWidth="1"/>
    <col min="26" max="26" width="13.85546875" style="3" customWidth="1"/>
    <col min="27" max="27" width="13.85546875" style="244" customWidth="1"/>
    <col min="28" max="29" width="13.85546875" style="3" customWidth="1"/>
    <col min="30" max="30" width="13.85546875" style="244" customWidth="1"/>
    <col min="31" max="31" width="1.140625" style="244" customWidth="1"/>
    <col min="32" max="35" width="13.85546875" style="244" hidden="1" customWidth="1"/>
    <col min="36" max="36" width="1.140625" style="3" hidden="1" customWidth="1"/>
    <col min="37" max="37" width="12.7109375" style="3" customWidth="1"/>
    <col min="38" max="38" width="13.85546875" style="3" customWidth="1"/>
    <col min="39" max="39" width="13.7109375" style="3" customWidth="1"/>
    <col min="40" max="40" width="15.28515625" style="3" customWidth="1"/>
    <col min="41" max="41" width="9.28515625" style="3" customWidth="1"/>
    <col min="42" max="42" width="9.140625" style="3" hidden="1" customWidth="1"/>
    <col min="43" max="43" width="11.140625" style="3" hidden="1" customWidth="1"/>
    <col min="44" max="44" width="9.140625" style="3" hidden="1" customWidth="1"/>
    <col min="45" max="45" width="18.140625" style="3" hidden="1" customWidth="1"/>
    <col min="46" max="46" width="19.140625" style="3" hidden="1" customWidth="1"/>
    <col min="47" max="49" width="16.28515625" style="3" hidden="1" customWidth="1"/>
    <col min="50" max="50" width="9.140625" hidden="1" customWidth="1"/>
    <col min="51" max="66" width="9.140625" style="3" hidden="1" customWidth="1"/>
    <col min="67" max="67" width="15" style="3" hidden="1" customWidth="1"/>
    <col min="68" max="16384" width="9.140625" style="3"/>
  </cols>
  <sheetData>
    <row r="1" spans="2:67" ht="15.75" thickBot="1" x14ac:dyDescent="0.3">
      <c r="AX1" s="3"/>
    </row>
    <row r="2" spans="2:67" ht="23.25" x14ac:dyDescent="0.35">
      <c r="B2" s="428" t="str">
        <f>+'Energy Prod &amp; Cons'!C1</f>
        <v>Preliminary well design, slimhole Jakarta</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30"/>
      <c r="AE2" s="208"/>
      <c r="AF2" s="431" t="s">
        <v>189</v>
      </c>
      <c r="AG2" s="432"/>
      <c r="AH2" s="432"/>
      <c r="AI2" s="277"/>
      <c r="AJ2" s="208"/>
      <c r="AK2" s="431" t="s">
        <v>190</v>
      </c>
      <c r="AL2" s="432"/>
      <c r="AM2" s="432"/>
      <c r="AN2" s="433"/>
    </row>
    <row r="3" spans="2:67" ht="37.5" customHeight="1" x14ac:dyDescent="0.25">
      <c r="B3" s="103" t="s">
        <v>65</v>
      </c>
      <c r="C3" s="65" t="s">
        <v>104</v>
      </c>
      <c r="D3" s="90" t="s">
        <v>66</v>
      </c>
      <c r="E3" s="65" t="s">
        <v>90</v>
      </c>
      <c r="F3" s="416"/>
      <c r="G3" s="417"/>
      <c r="H3" s="418"/>
      <c r="I3" s="418"/>
      <c r="J3" s="418"/>
      <c r="K3" s="418"/>
      <c r="L3" s="418"/>
      <c r="M3" s="418"/>
      <c r="N3" s="418"/>
      <c r="O3" s="418"/>
      <c r="P3" s="418"/>
      <c r="Q3" s="418"/>
      <c r="R3" s="418"/>
      <c r="S3" s="418"/>
      <c r="T3" s="418"/>
      <c r="U3" s="418"/>
      <c r="V3" s="418"/>
      <c r="W3" s="418"/>
      <c r="X3" s="418"/>
      <c r="Y3" s="419"/>
      <c r="Z3" s="66" t="s">
        <v>73</v>
      </c>
      <c r="AA3" s="67" t="s">
        <v>169</v>
      </c>
      <c r="AB3" s="67" t="s">
        <v>76</v>
      </c>
      <c r="AC3" s="67" t="s">
        <v>143</v>
      </c>
      <c r="AD3" s="96" t="s">
        <v>103</v>
      </c>
      <c r="AE3" s="333"/>
      <c r="AF3" s="268" t="s">
        <v>186</v>
      </c>
      <c r="AG3" s="260" t="s">
        <v>187</v>
      </c>
      <c r="AH3" s="261" t="s">
        <v>192</v>
      </c>
      <c r="AI3" s="284" t="s">
        <v>191</v>
      </c>
      <c r="AJ3" s="209"/>
      <c r="AK3" s="216" t="s">
        <v>104</v>
      </c>
      <c r="AL3" s="67" t="s">
        <v>238</v>
      </c>
      <c r="AM3" s="96" t="s">
        <v>212</v>
      </c>
      <c r="AN3" s="96" t="s">
        <v>216</v>
      </c>
    </row>
    <row r="4" spans="2:67" ht="15" customHeight="1" x14ac:dyDescent="0.25">
      <c r="B4" s="111"/>
      <c r="C4" s="112"/>
      <c r="D4" s="113"/>
      <c r="E4" s="114"/>
      <c r="F4" s="420"/>
      <c r="G4" s="421"/>
      <c r="H4" s="421"/>
      <c r="I4" s="421"/>
      <c r="J4" s="421"/>
      <c r="K4" s="421"/>
      <c r="L4" s="421"/>
      <c r="M4" s="421"/>
      <c r="N4" s="421"/>
      <c r="O4" s="421"/>
      <c r="P4" s="421"/>
      <c r="Q4" s="421"/>
      <c r="R4" s="421"/>
      <c r="S4" s="421"/>
      <c r="T4" s="421"/>
      <c r="U4" s="421"/>
      <c r="V4" s="421"/>
      <c r="W4" s="421"/>
      <c r="X4" s="421"/>
      <c r="Y4" s="422"/>
      <c r="Z4" s="115"/>
      <c r="AA4" s="245"/>
      <c r="AB4" s="117"/>
      <c r="AC4" s="117"/>
      <c r="AD4" s="237"/>
      <c r="AE4" s="257"/>
      <c r="AF4" s="285"/>
      <c r="AG4" s="286"/>
      <c r="AH4" s="286"/>
      <c r="AI4" s="287"/>
      <c r="AJ4" s="185"/>
      <c r="AK4" s="213"/>
      <c r="AL4" s="117"/>
      <c r="AM4" s="217"/>
      <c r="AN4" s="217"/>
    </row>
    <row r="5" spans="2:67" x14ac:dyDescent="0.25">
      <c r="B5" s="111"/>
      <c r="C5" s="112"/>
      <c r="D5" s="88" t="s">
        <v>3</v>
      </c>
      <c r="E5" s="89" t="s">
        <v>67</v>
      </c>
      <c r="F5" s="420"/>
      <c r="G5" s="421"/>
      <c r="H5" s="421"/>
      <c r="I5" s="421"/>
      <c r="J5" s="421"/>
      <c r="K5" s="421"/>
      <c r="L5" s="421"/>
      <c r="M5" s="421"/>
      <c r="N5" s="421"/>
      <c r="O5" s="421"/>
      <c r="P5" s="421"/>
      <c r="Q5" s="421"/>
      <c r="R5" s="421"/>
      <c r="S5" s="421"/>
      <c r="T5" s="421"/>
      <c r="U5" s="421"/>
      <c r="V5" s="421"/>
      <c r="W5" s="421"/>
      <c r="X5" s="421"/>
      <c r="Y5" s="422"/>
      <c r="Z5" s="88" t="s">
        <v>67</v>
      </c>
      <c r="AA5" s="89" t="s">
        <v>67</v>
      </c>
      <c r="AB5" s="89" t="s">
        <v>138</v>
      </c>
      <c r="AC5" s="89" t="s">
        <v>8</v>
      </c>
      <c r="AD5" s="97" t="s">
        <v>67</v>
      </c>
      <c r="AE5" s="210"/>
      <c r="AF5" s="280" t="s">
        <v>184</v>
      </c>
      <c r="AG5" s="281" t="s">
        <v>184</v>
      </c>
      <c r="AH5" s="281" t="s">
        <v>185</v>
      </c>
      <c r="AI5" s="293" t="s">
        <v>194</v>
      </c>
      <c r="AJ5" s="210"/>
      <c r="AK5" s="213"/>
      <c r="AL5" s="207" t="s">
        <v>41</v>
      </c>
      <c r="AM5" s="218" t="s">
        <v>173</v>
      </c>
      <c r="AN5" s="218" t="s">
        <v>173</v>
      </c>
      <c r="AQ5" s="73" t="s">
        <v>72</v>
      </c>
      <c r="AR5" s="73" t="s">
        <v>90</v>
      </c>
      <c r="AS5" s="73" t="s">
        <v>74</v>
      </c>
      <c r="AT5" s="73" t="s">
        <v>100</v>
      </c>
      <c r="AU5" s="73" t="s">
        <v>101</v>
      </c>
      <c r="AV5" s="73" t="s">
        <v>142</v>
      </c>
      <c r="AW5" s="73">
        <v>0</v>
      </c>
      <c r="AX5" s="77" t="s">
        <v>99</v>
      </c>
      <c r="AY5" s="77">
        <v>5.5</v>
      </c>
      <c r="AZ5" s="77">
        <v>6.63</v>
      </c>
      <c r="BA5" s="77">
        <v>7</v>
      </c>
      <c r="BB5" s="77">
        <v>7.63</v>
      </c>
      <c r="BC5" s="77">
        <v>8.6300000000000008</v>
      </c>
      <c r="BD5" s="77">
        <v>9.6300000000000008</v>
      </c>
      <c r="BE5" s="77">
        <v>10.75</v>
      </c>
      <c r="BF5" s="77">
        <v>11.75</v>
      </c>
      <c r="BG5" s="77">
        <v>13.38</v>
      </c>
      <c r="BH5" s="77">
        <v>14</v>
      </c>
      <c r="BI5" s="77">
        <v>16</v>
      </c>
      <c r="BJ5" s="75"/>
    </row>
    <row r="6" spans="2:67" ht="15" customHeight="1" thickBot="1" x14ac:dyDescent="0.3">
      <c r="B6" s="119"/>
      <c r="C6" s="120"/>
      <c r="D6" s="121"/>
      <c r="E6" s="197" t="s">
        <v>28</v>
      </c>
      <c r="F6" s="423"/>
      <c r="G6" s="424"/>
      <c r="H6" s="424"/>
      <c r="I6" s="424"/>
      <c r="J6" s="424"/>
      <c r="K6" s="424"/>
      <c r="L6" s="424"/>
      <c r="M6" s="424"/>
      <c r="N6" s="424"/>
      <c r="O6" s="424"/>
      <c r="P6" s="424"/>
      <c r="Q6" s="424"/>
      <c r="R6" s="424"/>
      <c r="S6" s="424"/>
      <c r="T6" s="424"/>
      <c r="U6" s="424"/>
      <c r="V6" s="424"/>
      <c r="W6" s="424"/>
      <c r="X6" s="424"/>
      <c r="Y6" s="425"/>
      <c r="Z6" s="198" t="s">
        <v>28</v>
      </c>
      <c r="AA6" s="197" t="s">
        <v>28</v>
      </c>
      <c r="AB6" s="197" t="s">
        <v>139</v>
      </c>
      <c r="AC6" s="197"/>
      <c r="AD6" s="199" t="s">
        <v>28</v>
      </c>
      <c r="AE6" s="211"/>
      <c r="AF6" s="282" t="s">
        <v>183</v>
      </c>
      <c r="AG6" s="283" t="s">
        <v>183</v>
      </c>
      <c r="AH6" s="283" t="s">
        <v>183</v>
      </c>
      <c r="AI6" s="226"/>
      <c r="AJ6" s="211"/>
      <c r="AK6" s="214"/>
      <c r="AL6" s="215"/>
      <c r="AM6" s="219"/>
      <c r="AN6" s="219"/>
      <c r="AQ6" s="3" t="s">
        <v>141</v>
      </c>
      <c r="BJ6" s="75"/>
      <c r="BO6" s="3" t="s">
        <v>75</v>
      </c>
    </row>
    <row r="7" spans="2:67" ht="15.75" thickTop="1" x14ac:dyDescent="0.25">
      <c r="B7" s="111"/>
      <c r="C7" s="346"/>
      <c r="D7" s="202"/>
      <c r="E7" s="203"/>
      <c r="F7" s="204"/>
      <c r="G7" s="345"/>
      <c r="H7" s="124"/>
      <c r="I7" s="125"/>
      <c r="J7" s="126"/>
      <c r="K7" s="126"/>
      <c r="L7" s="126"/>
      <c r="M7" s="126"/>
      <c r="N7" s="126"/>
      <c r="O7" s="127"/>
      <c r="P7" s="128"/>
      <c r="Q7" s="126"/>
      <c r="R7" s="126"/>
      <c r="S7" s="126"/>
      <c r="T7" s="126"/>
      <c r="U7" s="126"/>
      <c r="V7" s="125"/>
      <c r="W7" s="129"/>
      <c r="X7" s="345"/>
      <c r="Y7" s="130"/>
      <c r="Z7" s="131"/>
      <c r="AA7" s="132"/>
      <c r="AB7" s="132"/>
      <c r="AC7" s="132"/>
      <c r="AD7" s="237"/>
      <c r="AE7" s="257"/>
      <c r="AF7" s="288" t="s">
        <v>188</v>
      </c>
      <c r="AG7" s="289" t="s">
        <v>188</v>
      </c>
      <c r="AH7" s="289" t="s">
        <v>188</v>
      </c>
      <c r="AI7" s="290"/>
      <c r="AJ7" s="185"/>
      <c r="AK7" s="334"/>
      <c r="AL7" s="69"/>
      <c r="AM7" s="220"/>
      <c r="AN7" s="220"/>
      <c r="AQ7" s="76" t="s">
        <v>77</v>
      </c>
      <c r="AR7" s="75">
        <v>6.5</v>
      </c>
      <c r="AS7" s="75">
        <v>10.5</v>
      </c>
      <c r="AT7" s="75">
        <v>4.0519999999999996</v>
      </c>
      <c r="AU7" s="75"/>
      <c r="AV7" s="75">
        <v>114.3</v>
      </c>
      <c r="AW7" s="85" t="s">
        <v>152</v>
      </c>
      <c r="AX7" s="78">
        <v>13</v>
      </c>
      <c r="AY7" s="78">
        <v>14</v>
      </c>
      <c r="AZ7" s="78">
        <v>20.0001</v>
      </c>
      <c r="BA7" s="78">
        <v>20.0002</v>
      </c>
      <c r="BB7" s="78">
        <v>26.4</v>
      </c>
      <c r="BC7" s="78">
        <v>28.0001</v>
      </c>
      <c r="BD7" s="78">
        <v>36.000100000000003</v>
      </c>
      <c r="BE7" s="87">
        <v>40.5</v>
      </c>
      <c r="BF7" s="78">
        <v>47.000100000000003</v>
      </c>
      <c r="BG7" s="78">
        <v>54.5</v>
      </c>
      <c r="BH7" s="78">
        <v>82.5</v>
      </c>
      <c r="BI7" s="78">
        <v>65.000100000000003</v>
      </c>
      <c r="BJ7" s="75"/>
      <c r="BO7" s="3">
        <v>4.0519999999999996</v>
      </c>
    </row>
    <row r="8" spans="2:67" x14ac:dyDescent="0.25">
      <c r="B8" s="111"/>
      <c r="C8" s="133"/>
      <c r="D8" s="134"/>
      <c r="E8" s="116"/>
      <c r="F8" s="134"/>
      <c r="G8" s="135"/>
      <c r="H8" s="124"/>
      <c r="I8" s="125"/>
      <c r="J8" s="126"/>
      <c r="K8" s="126"/>
      <c r="L8" s="126"/>
      <c r="M8" s="126"/>
      <c r="N8" s="126"/>
      <c r="O8" s="127"/>
      <c r="P8" s="128"/>
      <c r="Q8" s="126"/>
      <c r="R8" s="126"/>
      <c r="S8" s="126"/>
      <c r="T8" s="126"/>
      <c r="U8" s="126"/>
      <c r="V8" s="125"/>
      <c r="W8" s="129"/>
      <c r="X8" s="135"/>
      <c r="Y8" s="130"/>
      <c r="Z8" s="131"/>
      <c r="AA8" s="132"/>
      <c r="AB8" s="132"/>
      <c r="AC8" s="132"/>
      <c r="AD8" s="237"/>
      <c r="AE8" s="163"/>
      <c r="AF8" s="291" t="s">
        <v>195</v>
      </c>
      <c r="AG8" s="292" t="s">
        <v>195</v>
      </c>
      <c r="AH8" s="292" t="s">
        <v>195</v>
      </c>
      <c r="AI8" s="226"/>
      <c r="AJ8" s="185"/>
      <c r="AK8" s="335"/>
      <c r="AL8" s="200"/>
      <c r="AM8" s="222"/>
      <c r="AN8" s="222"/>
      <c r="AQ8" s="76" t="s">
        <v>78</v>
      </c>
      <c r="AR8" s="75" t="s">
        <v>207</v>
      </c>
      <c r="AS8" s="75">
        <v>11.6</v>
      </c>
      <c r="AT8" s="75">
        <v>4</v>
      </c>
      <c r="AU8" s="75"/>
      <c r="AV8" s="75">
        <v>127</v>
      </c>
      <c r="AW8" s="75"/>
      <c r="AX8" s="78">
        <v>15</v>
      </c>
      <c r="AY8" s="78">
        <v>15.5</v>
      </c>
      <c r="AZ8" s="78">
        <v>23.200099999999999</v>
      </c>
      <c r="BA8" s="78">
        <v>23.0002</v>
      </c>
      <c r="BB8" s="78">
        <v>29.7</v>
      </c>
      <c r="BC8" s="78">
        <v>32.0002</v>
      </c>
      <c r="BD8" s="78">
        <v>40.000100000000003</v>
      </c>
      <c r="BE8" s="87">
        <v>45.5</v>
      </c>
      <c r="BF8" s="78">
        <v>54</v>
      </c>
      <c r="BG8" s="78">
        <v>61</v>
      </c>
      <c r="BH8" s="78">
        <v>94.8</v>
      </c>
      <c r="BI8" s="78">
        <v>75</v>
      </c>
      <c r="BJ8" s="75"/>
    </row>
    <row r="9" spans="2:67" x14ac:dyDescent="0.25">
      <c r="B9" s="111"/>
      <c r="C9" s="133"/>
      <c r="D9" s="134"/>
      <c r="E9" s="116"/>
      <c r="F9" s="134"/>
      <c r="G9" s="135"/>
      <c r="H9" s="124"/>
      <c r="I9" s="136"/>
      <c r="J9" s="126"/>
      <c r="K9" s="126"/>
      <c r="L9" s="126"/>
      <c r="M9" s="126"/>
      <c r="N9" s="126"/>
      <c r="O9" s="127"/>
      <c r="P9" s="128"/>
      <c r="Q9" s="126"/>
      <c r="R9" s="126"/>
      <c r="S9" s="126"/>
      <c r="T9" s="126"/>
      <c r="U9" s="126"/>
      <c r="V9" s="136"/>
      <c r="W9" s="129"/>
      <c r="X9" s="135"/>
      <c r="Y9" s="130"/>
      <c r="Z9" s="131"/>
      <c r="AA9" s="132"/>
      <c r="AB9" s="132"/>
      <c r="AC9" s="132"/>
      <c r="AD9" s="237"/>
      <c r="AE9" s="257"/>
      <c r="AF9" s="269"/>
      <c r="AG9" s="257"/>
      <c r="AH9" s="245"/>
      <c r="AI9" s="266"/>
      <c r="AJ9" s="185"/>
      <c r="AK9" s="335" t="s">
        <v>175</v>
      </c>
      <c r="AL9" s="200"/>
      <c r="AM9" s="373">
        <f>SUM(AM13:AM37)</f>
        <v>25.023056487741638</v>
      </c>
      <c r="AN9" s="373">
        <f>SUM(AN13:AN37)</f>
        <v>28.780874490385827</v>
      </c>
      <c r="AQ9" s="76" t="s">
        <v>79</v>
      </c>
      <c r="AR9" s="75">
        <v>7.5</v>
      </c>
      <c r="AS9" s="75">
        <v>13.5</v>
      </c>
      <c r="AT9" s="75">
        <v>3.92</v>
      </c>
      <c r="AU9" s="75"/>
      <c r="AV9" s="75">
        <v>139.69999999999999</v>
      </c>
      <c r="AW9" s="75"/>
      <c r="AX9" s="78">
        <v>18</v>
      </c>
      <c r="AY9" s="78">
        <v>17</v>
      </c>
      <c r="AZ9" s="78">
        <v>24</v>
      </c>
      <c r="BA9" s="78">
        <v>26.0001</v>
      </c>
      <c r="BB9" s="78">
        <v>33.700000000000003</v>
      </c>
      <c r="BC9" s="78">
        <v>36</v>
      </c>
      <c r="BD9" s="78">
        <v>43.5</v>
      </c>
      <c r="BE9" s="87">
        <v>51</v>
      </c>
      <c r="BF9" s="78">
        <v>60</v>
      </c>
      <c r="BG9" s="78">
        <v>68</v>
      </c>
      <c r="BH9" s="78">
        <v>99</v>
      </c>
      <c r="BI9" s="78">
        <v>84</v>
      </c>
      <c r="BJ9" s="75"/>
    </row>
    <row r="10" spans="2:67" x14ac:dyDescent="0.25">
      <c r="B10" s="149">
        <v>1</v>
      </c>
      <c r="C10" s="122" t="s">
        <v>140</v>
      </c>
      <c r="D10" s="389">
        <v>30</v>
      </c>
      <c r="E10" s="159" t="str">
        <f>IF(Z10="OD_4.5",$AR$7,IF(Z10="OD_5.0",$AR$8,IF(Z10="OD_5.5",$AR$9,IF(Z10="OD_6.63",$AR$10,IF(Z10="OD_7.0",$AR$11,IF(Z10="OD_7.63",$AR$12,IF(Z10="OD_8.63",$AR$13,IF(Z10="OD_9.63",$AR$14,IF(Z10="OD_10.75",$AR$15,IF(Z10="OD_11.75",$AR$16,IF(Z10="OD_13.38",$AR$17,IF(Z10="OD_14.0",$AR$18,IF(Z10="OD_16.0",$AR$19,0)))))))))))))</f>
        <v>14</v>
      </c>
      <c r="F10" s="123"/>
      <c r="G10" s="137"/>
      <c r="H10" s="124"/>
      <c r="I10" s="136"/>
      <c r="J10" s="126"/>
      <c r="K10" s="126"/>
      <c r="L10" s="126"/>
      <c r="M10" s="126"/>
      <c r="N10" s="126"/>
      <c r="O10" s="127"/>
      <c r="P10" s="128"/>
      <c r="Q10" s="126"/>
      <c r="R10" s="126"/>
      <c r="S10" s="126"/>
      <c r="T10" s="126"/>
      <c r="U10" s="126"/>
      <c r="V10" s="136"/>
      <c r="W10" s="129"/>
      <c r="X10" s="137"/>
      <c r="Y10" s="138"/>
      <c r="Z10" s="390" t="s">
        <v>86</v>
      </c>
      <c r="AA10" s="246">
        <f>AA11*0.0393700787</f>
        <v>10.848031484997998</v>
      </c>
      <c r="AB10" s="391">
        <v>51</v>
      </c>
      <c r="AC10" s="391" t="s">
        <v>145</v>
      </c>
      <c r="AD10" s="238">
        <f>VLOOKUP(AB10,AS24:AU127,3,FALSE)</f>
        <v>0.45000000000000018</v>
      </c>
      <c r="AE10" s="258"/>
      <c r="AF10" s="270"/>
      <c r="AG10" s="259"/>
      <c r="AH10" s="246"/>
      <c r="AI10" s="267"/>
      <c r="AJ10" s="212"/>
      <c r="AK10" s="336"/>
      <c r="AL10" s="139"/>
      <c r="AM10" s="223"/>
      <c r="AN10" s="223"/>
      <c r="AQ10" s="76" t="s">
        <v>80</v>
      </c>
      <c r="AR10" s="75" t="s">
        <v>91</v>
      </c>
      <c r="AS10" s="75">
        <v>15.1</v>
      </c>
      <c r="AT10" s="75">
        <v>3.8260000000000001</v>
      </c>
      <c r="AU10" s="75"/>
      <c r="AV10" s="75">
        <v>168.3</v>
      </c>
      <c r="AW10" s="75"/>
      <c r="AX10" s="78">
        <v>21.4</v>
      </c>
      <c r="AY10" s="78">
        <v>20</v>
      </c>
      <c r="AZ10" s="78">
        <v>28</v>
      </c>
      <c r="BA10" s="78">
        <v>29</v>
      </c>
      <c r="BB10" s="78">
        <v>35.799999999999997</v>
      </c>
      <c r="BC10" s="78">
        <v>40</v>
      </c>
      <c r="BD10" s="78">
        <v>47</v>
      </c>
      <c r="BE10" s="87">
        <v>55.5</v>
      </c>
      <c r="BF10" s="78">
        <v>65</v>
      </c>
      <c r="BG10" s="78">
        <v>72</v>
      </c>
      <c r="BH10" s="78">
        <v>114</v>
      </c>
      <c r="BI10" s="78">
        <v>94.5</v>
      </c>
      <c r="BJ10" s="75"/>
      <c r="BO10" s="3">
        <v>4</v>
      </c>
    </row>
    <row r="11" spans="2:67" x14ac:dyDescent="0.25">
      <c r="B11" s="111"/>
      <c r="D11" s="134"/>
      <c r="E11" s="112">
        <f>E10*25.4</f>
        <v>355.59999999999997</v>
      </c>
      <c r="F11" s="134"/>
      <c r="G11" s="135"/>
      <c r="H11" s="135"/>
      <c r="I11" s="140"/>
      <c r="J11" s="126"/>
      <c r="K11" s="126"/>
      <c r="L11" s="126"/>
      <c r="M11" s="126"/>
      <c r="N11" s="126"/>
      <c r="O11" s="127"/>
      <c r="P11" s="128"/>
      <c r="Q11" s="126"/>
      <c r="R11" s="126"/>
      <c r="S11" s="126"/>
      <c r="T11" s="126"/>
      <c r="U11" s="126"/>
      <c r="V11" s="141"/>
      <c r="W11" s="135"/>
      <c r="X11" s="135"/>
      <c r="Y11" s="130"/>
      <c r="Z11" s="142">
        <f>VLOOKUP(Z10,AQ7:AV19,6,FALSE)</f>
        <v>298.39999999999998</v>
      </c>
      <c r="AA11" s="247">
        <f>Z11-2*AD11</f>
        <v>275.53999999999996</v>
      </c>
      <c r="AB11" s="143">
        <f>AB10*0.138254954</f>
        <v>7.0510026540000004</v>
      </c>
      <c r="AC11" s="143"/>
      <c r="AD11" s="239">
        <f>AD10*25.4</f>
        <v>11.430000000000003</v>
      </c>
      <c r="AE11" s="258"/>
      <c r="AF11" s="271"/>
      <c r="AG11" s="258"/>
      <c r="AH11" s="247"/>
      <c r="AI11" s="294">
        <f>AB11*D10</f>
        <v>211.53007962000001</v>
      </c>
      <c r="AJ11" s="212"/>
      <c r="AK11" s="337"/>
      <c r="AL11" s="143"/>
      <c r="AM11" s="224"/>
      <c r="AN11" s="224"/>
      <c r="AQ11" s="76" t="s">
        <v>81</v>
      </c>
      <c r="AR11" s="75" t="s">
        <v>91</v>
      </c>
      <c r="AS11" s="75"/>
      <c r="AT11" s="75"/>
      <c r="AU11" s="75"/>
      <c r="AV11" s="75">
        <v>177.8</v>
      </c>
      <c r="AW11" s="75"/>
      <c r="AX11" s="78">
        <v>23.2</v>
      </c>
      <c r="AY11" s="78">
        <v>23</v>
      </c>
      <c r="AZ11" s="78">
        <v>32</v>
      </c>
      <c r="BA11" s="78">
        <v>32.000100000000003</v>
      </c>
      <c r="BB11" s="78">
        <v>39</v>
      </c>
      <c r="BC11" s="78">
        <v>44.000100000000003</v>
      </c>
      <c r="BD11" s="78">
        <v>53.5</v>
      </c>
      <c r="BE11" s="87">
        <v>60.7</v>
      </c>
      <c r="BF11" s="78">
        <v>71</v>
      </c>
      <c r="BG11" s="78">
        <v>77</v>
      </c>
      <c r="BH11" s="78"/>
      <c r="BI11" s="78">
        <v>109</v>
      </c>
      <c r="BJ11" s="75"/>
    </row>
    <row r="12" spans="2:67" x14ac:dyDescent="0.25">
      <c r="B12" s="111"/>
      <c r="D12" s="348"/>
      <c r="E12" s="112"/>
      <c r="F12" s="348"/>
      <c r="G12" s="349"/>
      <c r="H12" s="349"/>
      <c r="I12" s="140"/>
      <c r="J12" s="126"/>
      <c r="K12" s="126"/>
      <c r="L12" s="126"/>
      <c r="M12" s="126"/>
      <c r="N12" s="126"/>
      <c r="O12" s="127"/>
      <c r="P12" s="128"/>
      <c r="Q12" s="126"/>
      <c r="R12" s="126"/>
      <c r="S12" s="126"/>
      <c r="T12" s="126"/>
      <c r="U12" s="126"/>
      <c r="V12" s="141"/>
      <c r="W12" s="349"/>
      <c r="X12" s="349"/>
      <c r="Y12" s="350"/>
      <c r="Z12" s="142"/>
      <c r="AA12" s="247"/>
      <c r="AB12" s="143"/>
      <c r="AC12" s="143"/>
      <c r="AD12" s="239"/>
      <c r="AE12" s="258"/>
      <c r="AF12" s="271"/>
      <c r="AG12" s="258"/>
      <c r="AH12" s="247"/>
      <c r="AI12" s="294"/>
      <c r="AJ12" s="212"/>
      <c r="AK12" s="337"/>
      <c r="AL12" s="143"/>
      <c r="AM12" s="224"/>
      <c r="AN12" s="224"/>
      <c r="AQ12" s="76" t="s">
        <v>82</v>
      </c>
      <c r="AR12" s="75" t="s">
        <v>92</v>
      </c>
      <c r="AS12" s="75"/>
      <c r="AT12" s="75"/>
      <c r="AU12" s="75"/>
      <c r="AV12" s="75">
        <v>193.7</v>
      </c>
      <c r="AW12" s="75"/>
      <c r="AX12" s="78">
        <v>24.1</v>
      </c>
      <c r="AY12" s="78">
        <v>26</v>
      </c>
      <c r="AZ12" s="78">
        <v>35</v>
      </c>
      <c r="BA12" s="78">
        <v>35.000100000000003</v>
      </c>
      <c r="BB12" s="78">
        <v>42.8</v>
      </c>
      <c r="BC12" s="78">
        <v>49</v>
      </c>
      <c r="BD12" s="78">
        <v>58.4</v>
      </c>
      <c r="BE12" s="87">
        <v>65.7</v>
      </c>
      <c r="BF12" s="78"/>
      <c r="BG12" s="78">
        <v>80.7</v>
      </c>
      <c r="BH12" s="78"/>
      <c r="BI12" s="78">
        <v>128</v>
      </c>
      <c r="BJ12" s="75"/>
    </row>
    <row r="13" spans="2:67" x14ac:dyDescent="0.25">
      <c r="B13" s="149"/>
      <c r="C13" s="369" t="s">
        <v>209</v>
      </c>
      <c r="D13" s="123"/>
      <c r="E13" s="159"/>
      <c r="F13" s="123"/>
      <c r="G13" s="137"/>
      <c r="H13" s="137"/>
      <c r="I13" s="153"/>
      <c r="J13" s="154"/>
      <c r="K13" s="154"/>
      <c r="L13" s="154"/>
      <c r="M13" s="154"/>
      <c r="N13" s="154"/>
      <c r="O13" s="365"/>
      <c r="P13" s="366"/>
      <c r="Q13" s="154"/>
      <c r="R13" s="154"/>
      <c r="S13" s="154"/>
      <c r="T13" s="154"/>
      <c r="U13" s="154"/>
      <c r="V13" s="157"/>
      <c r="W13" s="137"/>
      <c r="X13" s="137"/>
      <c r="Y13" s="138"/>
      <c r="Z13" s="390">
        <v>6.75</v>
      </c>
      <c r="AA13" s="392">
        <v>6.1</v>
      </c>
      <c r="AB13" s="367"/>
      <c r="AC13" s="367"/>
      <c r="AD13" s="240">
        <f>AD14*0.0393700787</f>
        <v>0.32499999966850035</v>
      </c>
      <c r="AE13" s="259"/>
      <c r="AF13" s="270"/>
      <c r="AG13" s="259"/>
      <c r="AH13" s="246"/>
      <c r="AI13" s="368"/>
      <c r="AJ13" s="234"/>
      <c r="AK13" s="370" t="s">
        <v>210</v>
      </c>
      <c r="AL13" s="367"/>
      <c r="AM13" s="228">
        <f>VLOOKUP(AL38,Tubing!B10:N109,13,FALSE)</f>
        <v>0.469526643398882</v>
      </c>
      <c r="AN13" s="228"/>
      <c r="AQ13" s="76" t="s">
        <v>83</v>
      </c>
      <c r="AR13" s="75" t="s">
        <v>93</v>
      </c>
      <c r="AS13" s="75"/>
      <c r="AT13" s="75"/>
      <c r="AU13" s="75"/>
      <c r="AV13" s="75">
        <v>219.1</v>
      </c>
      <c r="AW13" s="75"/>
      <c r="AX13" s="78"/>
      <c r="AY13" s="78">
        <v>26.8</v>
      </c>
      <c r="AZ13" s="78"/>
      <c r="BA13" s="78">
        <v>38</v>
      </c>
      <c r="BB13" s="78">
        <v>45.3</v>
      </c>
      <c r="BC13" s="78">
        <v>52</v>
      </c>
      <c r="BD13" s="78">
        <v>59.4</v>
      </c>
      <c r="BE13" s="78"/>
      <c r="BF13" s="78"/>
      <c r="BG13" s="78">
        <v>88.2</v>
      </c>
      <c r="BH13" s="78"/>
      <c r="BI13" s="78"/>
      <c r="BJ13" s="75"/>
    </row>
    <row r="14" spans="2:67" x14ac:dyDescent="0.25">
      <c r="B14" s="111"/>
      <c r="C14" s="133"/>
      <c r="D14" s="134"/>
      <c r="E14" s="116"/>
      <c r="F14" s="134"/>
      <c r="G14" s="135"/>
      <c r="H14" s="135"/>
      <c r="I14" s="140"/>
      <c r="J14" s="126"/>
      <c r="K14" s="126"/>
      <c r="L14" s="126"/>
      <c r="M14" s="126"/>
      <c r="N14" s="126"/>
      <c r="O14" s="127"/>
      <c r="P14" s="128"/>
      <c r="Q14" s="126"/>
      <c r="R14" s="126"/>
      <c r="S14" s="126"/>
      <c r="T14" s="126"/>
      <c r="U14" s="126"/>
      <c r="V14" s="141"/>
      <c r="W14" s="135"/>
      <c r="X14" s="135"/>
      <c r="Y14" s="130"/>
      <c r="Z14" s="143">
        <f>Z13*25.4</f>
        <v>171.45</v>
      </c>
      <c r="AA14" s="143">
        <f>AA13*25.4</f>
        <v>154.93999999999997</v>
      </c>
      <c r="AB14" s="132"/>
      <c r="AC14" s="132"/>
      <c r="AD14" s="372">
        <f>(Z14-AA14)/2</f>
        <v>8.2550000000000097</v>
      </c>
      <c r="AE14" s="258"/>
      <c r="AF14" s="271"/>
      <c r="AG14" s="258"/>
      <c r="AH14" s="247"/>
      <c r="AI14" s="295"/>
      <c r="AJ14" s="212"/>
      <c r="AK14" s="337"/>
      <c r="AL14" s="132"/>
      <c r="AM14" s="225"/>
      <c r="AN14" s="225"/>
      <c r="AQ14" s="76" t="s">
        <v>84</v>
      </c>
      <c r="AR14" s="75" t="s">
        <v>94</v>
      </c>
      <c r="AS14" s="75"/>
      <c r="AT14" s="75"/>
      <c r="AU14" s="75"/>
      <c r="AV14" s="75">
        <v>244.5</v>
      </c>
      <c r="AW14" s="75"/>
      <c r="AX14" s="78"/>
      <c r="AY14" s="78"/>
      <c r="AZ14" s="78"/>
      <c r="BA14" s="78">
        <v>41</v>
      </c>
      <c r="BB14" s="78">
        <v>47.1</v>
      </c>
      <c r="BC14" s="78"/>
      <c r="BD14" s="78">
        <v>61.1</v>
      </c>
      <c r="BE14" s="78"/>
      <c r="BF14" s="78"/>
      <c r="BG14" s="78"/>
      <c r="BH14" s="78"/>
      <c r="BI14" s="78"/>
      <c r="BJ14" s="75"/>
      <c r="BO14" s="3">
        <v>3.92</v>
      </c>
    </row>
    <row r="15" spans="2:67" ht="15.75" thickBot="1" x14ac:dyDescent="0.3">
      <c r="B15" s="111"/>
      <c r="C15" s="144"/>
      <c r="D15" s="145"/>
      <c r="E15" s="116"/>
      <c r="F15" s="146"/>
      <c r="G15" s="147"/>
      <c r="H15" s="147"/>
      <c r="I15" s="140"/>
      <c r="J15" s="126"/>
      <c r="K15" s="126"/>
      <c r="L15" s="126"/>
      <c r="M15" s="126"/>
      <c r="N15" s="126"/>
      <c r="O15" s="127"/>
      <c r="P15" s="128"/>
      <c r="Q15" s="126"/>
      <c r="R15" s="126"/>
      <c r="S15" s="126"/>
      <c r="T15" s="126"/>
      <c r="U15" s="126"/>
      <c r="V15" s="141"/>
      <c r="W15" s="147"/>
      <c r="X15" s="147"/>
      <c r="Y15" s="148"/>
      <c r="Z15" s="131"/>
      <c r="AA15" s="132"/>
      <c r="AB15" s="132"/>
      <c r="AC15" s="132"/>
      <c r="AD15" s="239"/>
      <c r="AE15" s="258"/>
      <c r="AF15" s="271"/>
      <c r="AG15" s="258"/>
      <c r="AH15" s="247"/>
      <c r="AI15" s="295"/>
      <c r="AJ15" s="212"/>
      <c r="AK15" s="337"/>
      <c r="AL15" s="200"/>
      <c r="AM15" s="225"/>
      <c r="AN15" s="225"/>
      <c r="AQ15" s="76" t="s">
        <v>85</v>
      </c>
      <c r="AR15" s="75" t="s">
        <v>95</v>
      </c>
      <c r="AS15" s="75"/>
      <c r="AT15" s="75"/>
      <c r="AU15" s="75"/>
      <c r="AV15" s="75">
        <v>273</v>
      </c>
      <c r="AW15" s="75"/>
      <c r="AX15" s="78"/>
      <c r="AY15" s="78"/>
      <c r="AZ15" s="78"/>
      <c r="BA15" s="78">
        <v>44</v>
      </c>
      <c r="BB15" s="78"/>
      <c r="BC15" s="78"/>
      <c r="BD15" s="78">
        <v>62.8</v>
      </c>
      <c r="BE15" s="78"/>
      <c r="BF15" s="78"/>
      <c r="BG15" s="78"/>
      <c r="BH15" s="78"/>
      <c r="BI15" s="78"/>
      <c r="BJ15" s="75"/>
    </row>
    <row r="16" spans="2:67" ht="15.75" thickBot="1" x14ac:dyDescent="0.3">
      <c r="B16" s="149"/>
      <c r="C16" s="122" t="s">
        <v>68</v>
      </c>
      <c r="D16" s="393">
        <v>500</v>
      </c>
      <c r="E16" s="150"/>
      <c r="F16" s="151"/>
      <c r="G16" s="152"/>
      <c r="H16" s="152"/>
      <c r="I16" s="153"/>
      <c r="J16" s="154"/>
      <c r="K16" s="154"/>
      <c r="L16" s="154"/>
      <c r="M16" s="154"/>
      <c r="N16" s="155"/>
      <c r="O16" s="426" t="s">
        <v>68</v>
      </c>
      <c r="P16" s="427"/>
      <c r="Q16" s="156"/>
      <c r="R16" s="154"/>
      <c r="S16" s="154"/>
      <c r="T16" s="154"/>
      <c r="U16" s="154"/>
      <c r="V16" s="157"/>
      <c r="W16" s="152"/>
      <c r="X16" s="152"/>
      <c r="Y16" s="158"/>
      <c r="Z16" s="394">
        <v>6.75</v>
      </c>
      <c r="AA16" s="232"/>
      <c r="AB16" s="233"/>
      <c r="AC16" s="233"/>
      <c r="AD16" s="238"/>
      <c r="AE16" s="259"/>
      <c r="AF16" s="270"/>
      <c r="AG16" s="259"/>
      <c r="AH16" s="246"/>
      <c r="AI16" s="296"/>
      <c r="AJ16" s="234"/>
      <c r="AK16" s="270"/>
      <c r="AL16" s="259"/>
      <c r="AM16" s="238"/>
      <c r="AN16" s="238"/>
      <c r="AQ16" s="76" t="s">
        <v>86</v>
      </c>
      <c r="AR16" s="75" t="s">
        <v>96</v>
      </c>
      <c r="AS16" s="75"/>
      <c r="AT16" s="75"/>
      <c r="AU16" s="75"/>
      <c r="AV16" s="75">
        <v>298.39999999999998</v>
      </c>
      <c r="AW16" s="75"/>
      <c r="AX16" s="78"/>
      <c r="AY16" s="78"/>
      <c r="AZ16" s="78"/>
      <c r="BA16" s="78">
        <v>46</v>
      </c>
      <c r="BB16" s="78"/>
      <c r="BC16" s="78"/>
      <c r="BD16" s="78"/>
      <c r="BE16" s="78"/>
      <c r="BF16" s="78"/>
      <c r="BG16" s="78"/>
      <c r="BH16" s="78"/>
      <c r="BI16" s="78"/>
      <c r="BJ16" s="75"/>
      <c r="BO16" s="3">
        <v>3.8260000000000001</v>
      </c>
    </row>
    <row r="17" spans="2:67" x14ac:dyDescent="0.25">
      <c r="B17" s="111"/>
      <c r="C17" s="144"/>
      <c r="D17" s="91"/>
      <c r="E17" s="116"/>
      <c r="F17" s="146"/>
      <c r="G17" s="147"/>
      <c r="H17" s="147"/>
      <c r="I17" s="140"/>
      <c r="J17" s="126"/>
      <c r="K17" s="126"/>
      <c r="L17" s="126"/>
      <c r="M17" s="126"/>
      <c r="N17" s="126"/>
      <c r="O17" s="126"/>
      <c r="P17" s="126"/>
      <c r="Q17" s="126"/>
      <c r="R17" s="126"/>
      <c r="S17" s="126"/>
      <c r="T17" s="126"/>
      <c r="U17" s="126"/>
      <c r="V17" s="141"/>
      <c r="W17" s="147"/>
      <c r="X17" s="147"/>
      <c r="Y17" s="148"/>
      <c r="Z17" s="142">
        <f>Z16*25.4</f>
        <v>171.45</v>
      </c>
      <c r="AA17" s="143"/>
      <c r="AB17" s="132"/>
      <c r="AC17" s="132"/>
      <c r="AD17" s="239"/>
      <c r="AE17" s="258"/>
      <c r="AF17" s="271"/>
      <c r="AG17" s="258"/>
      <c r="AH17" s="247"/>
      <c r="AI17" s="295"/>
      <c r="AJ17" s="212"/>
      <c r="AK17" s="337"/>
      <c r="AL17" s="200"/>
      <c r="AM17" s="226"/>
      <c r="AN17" s="226"/>
      <c r="AQ17" s="76" t="s">
        <v>87</v>
      </c>
      <c r="AR17" s="75" t="s">
        <v>97</v>
      </c>
      <c r="AV17" s="75">
        <v>339.7</v>
      </c>
      <c r="AW17" s="75"/>
      <c r="BH17" s="78"/>
      <c r="BI17" s="78"/>
      <c r="BJ17" s="75"/>
      <c r="BO17" s="3">
        <v>4.4939999999999998</v>
      </c>
    </row>
    <row r="18" spans="2:67" x14ac:dyDescent="0.25">
      <c r="B18" s="111"/>
      <c r="C18" s="133"/>
      <c r="D18" s="145"/>
      <c r="E18" s="116"/>
      <c r="F18" s="146"/>
      <c r="G18" s="147"/>
      <c r="H18" s="147"/>
      <c r="I18" s="140"/>
      <c r="J18" s="126"/>
      <c r="K18" s="126"/>
      <c r="L18" s="126"/>
      <c r="M18" s="126"/>
      <c r="N18" s="126"/>
      <c r="O18" s="126"/>
      <c r="P18" s="126"/>
      <c r="Q18" s="126"/>
      <c r="R18" s="126"/>
      <c r="S18" s="126"/>
      <c r="T18" s="126"/>
      <c r="U18" s="126"/>
      <c r="V18" s="141"/>
      <c r="W18" s="147"/>
      <c r="X18" s="147"/>
      <c r="Y18" s="148"/>
      <c r="Z18" s="131"/>
      <c r="AA18" s="132"/>
      <c r="AB18" s="132"/>
      <c r="AC18" s="132"/>
      <c r="AD18" s="239"/>
      <c r="AE18" s="258"/>
      <c r="AF18" s="271"/>
      <c r="AG18" s="258"/>
      <c r="AH18" s="247"/>
      <c r="AI18" s="295"/>
      <c r="AJ18" s="212"/>
      <c r="AK18" s="337"/>
      <c r="AL18" s="200"/>
      <c r="AM18" s="227"/>
      <c r="AN18" s="227"/>
      <c r="AQ18" s="76" t="s">
        <v>88</v>
      </c>
      <c r="AR18" s="75" t="s">
        <v>97</v>
      </c>
      <c r="AV18" s="75">
        <v>355.6</v>
      </c>
      <c r="AW18" s="75"/>
      <c r="BJ18" s="75"/>
      <c r="BO18" s="3">
        <v>4.4080000000000004</v>
      </c>
    </row>
    <row r="19" spans="2:67" ht="14.25" customHeight="1" x14ac:dyDescent="0.25">
      <c r="B19" s="111"/>
      <c r="C19" s="133"/>
      <c r="D19" s="92"/>
      <c r="E19" s="116"/>
      <c r="F19" s="146"/>
      <c r="G19" s="147"/>
      <c r="H19" s="147"/>
      <c r="I19" s="140"/>
      <c r="J19" s="104"/>
      <c r="K19" s="105"/>
      <c r="L19" s="106"/>
      <c r="M19" s="106"/>
      <c r="N19" s="106"/>
      <c r="O19" s="106"/>
      <c r="P19" s="106"/>
      <c r="Q19" s="106"/>
      <c r="R19" s="106"/>
      <c r="S19" s="106"/>
      <c r="T19" s="107"/>
      <c r="U19" s="108"/>
      <c r="V19" s="141"/>
      <c r="W19" s="147"/>
      <c r="X19" s="147"/>
      <c r="Y19" s="148"/>
      <c r="Z19" s="131"/>
      <c r="AA19" s="132"/>
      <c r="AB19" s="132"/>
      <c r="AC19" s="132"/>
      <c r="AD19" s="239"/>
      <c r="AE19" s="258"/>
      <c r="AF19" s="271"/>
      <c r="AG19" s="258"/>
      <c r="AH19" s="247"/>
      <c r="AI19" s="295"/>
      <c r="AJ19" s="212"/>
      <c r="AK19" s="337"/>
      <c r="AL19" s="132"/>
      <c r="AM19" s="225"/>
      <c r="AN19" s="225"/>
      <c r="AQ19" s="76" t="s">
        <v>89</v>
      </c>
      <c r="AR19" s="75" t="s">
        <v>98</v>
      </c>
      <c r="AV19" s="75">
        <v>406.4</v>
      </c>
      <c r="AW19" s="75"/>
      <c r="BJ19" s="75"/>
      <c r="BO19" s="3">
        <v>4.2759999999999998</v>
      </c>
    </row>
    <row r="20" spans="2:67" ht="14.25" customHeight="1" x14ac:dyDescent="0.25">
      <c r="B20" s="111"/>
      <c r="C20" s="144"/>
      <c r="D20" s="134"/>
      <c r="E20" s="116"/>
      <c r="F20" s="146"/>
      <c r="G20" s="147"/>
      <c r="H20" s="147"/>
      <c r="I20" s="140"/>
      <c r="J20" s="108"/>
      <c r="K20" s="109"/>
      <c r="L20" s="106"/>
      <c r="M20" s="106"/>
      <c r="N20" s="106"/>
      <c r="O20" s="106"/>
      <c r="P20" s="106"/>
      <c r="Q20" s="106"/>
      <c r="R20" s="106"/>
      <c r="S20" s="106"/>
      <c r="T20" s="110"/>
      <c r="U20" s="108"/>
      <c r="V20" s="141"/>
      <c r="W20" s="147"/>
      <c r="X20" s="147"/>
      <c r="Y20" s="148"/>
      <c r="Z20" s="131"/>
      <c r="AA20" s="132"/>
      <c r="AB20" s="132"/>
      <c r="AC20" s="132"/>
      <c r="AD20" s="239"/>
      <c r="AE20" s="258"/>
      <c r="AF20" s="271"/>
      <c r="AG20" s="258"/>
      <c r="AH20" s="247"/>
      <c r="AI20" s="295"/>
      <c r="AJ20" s="212"/>
      <c r="AK20" s="337"/>
      <c r="AL20" s="132"/>
      <c r="AM20" s="225"/>
      <c r="AN20" s="225"/>
      <c r="AX20" s="3"/>
      <c r="BJ20" s="75"/>
      <c r="BO20" s="3">
        <v>4.1260000000000003</v>
      </c>
    </row>
    <row r="21" spans="2:67" ht="14.25" customHeight="1" x14ac:dyDescent="0.25">
      <c r="B21" s="149">
        <v>2</v>
      </c>
      <c r="C21" s="122" t="s">
        <v>176</v>
      </c>
      <c r="D21" s="395">
        <v>800</v>
      </c>
      <c r="E21" s="159" t="str">
        <f>IF(Z21="OD_4.5",$AR$7,IF(Z21="OD_5.0",$AR$8,IF(Z21="OD_5.5",$AR$9,IF(Z21="OD_6.63",$AR$10,IF(Z21="OD_7.0",$AR$11,IF(Z21="OD_7.63",$AR$12,IF(Z21="OD_8.63",$AR$13,IF(Z21="OD_9.63",$AR$14,IF(Z21="OD_10.75",$AR$15,IF(Z21="OD_11.75",$AR$16,IF(Z21="OD_13.38",$AR$17,IF(Z21="OD_14.0",$AR$18,IF(Z21="OD_16.0",$AR$19,0)))))))))))))</f>
        <v>11</v>
      </c>
      <c r="F21" s="151"/>
      <c r="G21" s="152"/>
      <c r="H21" s="152"/>
      <c r="I21" s="153"/>
      <c r="J21" s="141"/>
      <c r="K21" s="160"/>
      <c r="L21" s="161"/>
      <c r="M21" s="126"/>
      <c r="N21" s="126"/>
      <c r="O21" s="126"/>
      <c r="P21" s="126"/>
      <c r="Q21" s="126"/>
      <c r="R21" s="126"/>
      <c r="S21" s="162"/>
      <c r="T21" s="160"/>
      <c r="U21" s="140"/>
      <c r="V21" s="157"/>
      <c r="W21" s="152"/>
      <c r="X21" s="152"/>
      <c r="Y21" s="158"/>
      <c r="Z21" s="394" t="s">
        <v>83</v>
      </c>
      <c r="AA21" s="246">
        <f>AA22*0.0393700787</f>
        <v>8.012984243795259</v>
      </c>
      <c r="AB21" s="391">
        <v>28.0001</v>
      </c>
      <c r="AC21" s="391" t="s">
        <v>145</v>
      </c>
      <c r="AD21" s="238">
        <f>VLOOKUP(AB21,AS43:AU127,3,FALSE)</f>
        <v>0.30650000000000066</v>
      </c>
      <c r="AE21" s="258"/>
      <c r="AF21" s="270">
        <f>(((D32*0.101)-(D32-(5/(((E33/2000)^2)*3.1415926)))*0.101)+(D21*0.101))/10</f>
        <v>10.43888819858609</v>
      </c>
      <c r="AG21" s="262">
        <f>((1.8*D21)-(1.1*D21))/100</f>
        <v>5.5999999999999988</v>
      </c>
      <c r="AH21" s="246">
        <f>(AB21*D21*0.73756214837)/1000</f>
        <v>16.521451128459866</v>
      </c>
      <c r="AI21" s="297">
        <f>AB22*D21</f>
        <v>3096.9220299963204</v>
      </c>
      <c r="AJ21" s="212"/>
      <c r="AK21" s="338" t="s">
        <v>205</v>
      </c>
      <c r="AL21" s="205">
        <f>AL38/((PI()*(AA22/2000)^2))/3600</f>
        <v>0.68303285299409067</v>
      </c>
      <c r="AM21" s="228">
        <f>VLOOKUP(AL38,'Flow section 1 prod'!B10:N109,13,FALSE)</f>
        <v>6.8226881853483842E-2</v>
      </c>
      <c r="AN21" s="228">
        <f>VLOOKUP(AL38,'Flow section 1 inj'!B10:N109,13,FALSE)</f>
        <v>0.18193835160929023</v>
      </c>
      <c r="AQ21" s="77" t="s">
        <v>144</v>
      </c>
      <c r="AX21" s="3"/>
      <c r="BJ21" s="75"/>
      <c r="BO21" s="3">
        <v>4.0439999999999996</v>
      </c>
    </row>
    <row r="22" spans="2:67" ht="15.75" customHeight="1" x14ac:dyDescent="0.25">
      <c r="B22" s="111"/>
      <c r="C22" s="170" t="s">
        <v>205</v>
      </c>
      <c r="D22" s="91"/>
      <c r="E22" s="112">
        <f>E21*25.4</f>
        <v>279.39999999999998</v>
      </c>
      <c r="F22" s="146"/>
      <c r="G22" s="147"/>
      <c r="H22" s="147"/>
      <c r="I22" s="147"/>
      <c r="J22" s="160"/>
      <c r="K22" s="160"/>
      <c r="L22" s="161"/>
      <c r="M22" s="126"/>
      <c r="N22" s="126"/>
      <c r="O22" s="126"/>
      <c r="P22" s="126"/>
      <c r="Q22" s="126"/>
      <c r="R22" s="126"/>
      <c r="S22" s="162"/>
      <c r="T22" s="160"/>
      <c r="U22" s="160"/>
      <c r="V22" s="147"/>
      <c r="W22" s="147"/>
      <c r="X22" s="147"/>
      <c r="Y22" s="148"/>
      <c r="Z22" s="163">
        <f>VLOOKUP(Z21,AQ7:AV19,6,FALSE)</f>
        <v>219.1</v>
      </c>
      <c r="AA22" s="247">
        <f>Z22-2*AD22</f>
        <v>203.52979999999997</v>
      </c>
      <c r="AB22" s="143">
        <f>AB21*0.138254954</f>
        <v>3.8711525374954006</v>
      </c>
      <c r="AC22" s="143"/>
      <c r="AD22" s="239">
        <f>AD21*25.4</f>
        <v>7.7851000000000168</v>
      </c>
      <c r="AE22" s="258"/>
      <c r="AF22" s="272">
        <f>AF21*1.1</f>
        <v>11.4827770184447</v>
      </c>
      <c r="AG22" s="263">
        <f>AG21*1.1</f>
        <v>6.1599999999999993</v>
      </c>
      <c r="AH22" s="247">
        <f>AH21*1.6</f>
        <v>26.434321805535788</v>
      </c>
      <c r="AI22" s="295"/>
      <c r="AJ22" s="212"/>
      <c r="AK22" s="337"/>
      <c r="AL22" s="143"/>
      <c r="AM22" s="224"/>
      <c r="AN22" s="224"/>
      <c r="AR22" s="76" t="s">
        <v>145</v>
      </c>
      <c r="BO22" s="3">
        <v>4</v>
      </c>
    </row>
    <row r="23" spans="2:67" ht="15.75" customHeight="1" x14ac:dyDescent="0.25">
      <c r="B23" s="111"/>
      <c r="C23" s="133"/>
      <c r="D23" s="164"/>
      <c r="E23" s="116"/>
      <c r="F23" s="146"/>
      <c r="G23" s="147"/>
      <c r="H23" s="147"/>
      <c r="I23" s="147"/>
      <c r="J23" s="160"/>
      <c r="K23" s="160"/>
      <c r="L23" s="161"/>
      <c r="M23" s="126"/>
      <c r="N23" s="126"/>
      <c r="O23" s="126"/>
      <c r="P23" s="126"/>
      <c r="Q23" s="126"/>
      <c r="R23" s="126"/>
      <c r="S23" s="162"/>
      <c r="T23" s="160"/>
      <c r="U23" s="160"/>
      <c r="V23" s="147"/>
      <c r="W23" s="147"/>
      <c r="X23" s="147"/>
      <c r="Y23" s="148"/>
      <c r="Z23" s="165"/>
      <c r="AA23" s="166"/>
      <c r="AB23" s="166"/>
      <c r="AC23" s="166"/>
      <c r="AD23" s="239"/>
      <c r="AE23" s="258"/>
      <c r="AF23" s="396">
        <v>23.4</v>
      </c>
      <c r="AG23" s="397">
        <v>13</v>
      </c>
      <c r="AH23" s="398">
        <v>194</v>
      </c>
      <c r="AI23" s="295"/>
      <c r="AJ23" s="212"/>
      <c r="AK23" s="337"/>
      <c r="AL23" s="166"/>
      <c r="AM23" s="229"/>
      <c r="AN23" s="229"/>
      <c r="AR23" s="76" t="s">
        <v>146</v>
      </c>
      <c r="BO23" s="3">
        <v>5.0119999999999996</v>
      </c>
    </row>
    <row r="24" spans="2:67" ht="12.75" customHeight="1" x14ac:dyDescent="0.25">
      <c r="B24" s="111"/>
      <c r="C24" s="133"/>
      <c r="D24" s="164"/>
      <c r="E24" s="116"/>
      <c r="F24" s="146"/>
      <c r="G24" s="147"/>
      <c r="H24" s="147"/>
      <c r="I24" s="147"/>
      <c r="J24" s="160"/>
      <c r="K24" s="160"/>
      <c r="L24" s="161"/>
      <c r="M24" s="126"/>
      <c r="N24" s="126"/>
      <c r="O24" s="126"/>
      <c r="P24" s="126"/>
      <c r="Q24" s="126"/>
      <c r="R24" s="126"/>
      <c r="S24" s="162"/>
      <c r="T24" s="160"/>
      <c r="U24" s="160"/>
      <c r="V24" s="147"/>
      <c r="W24" s="147"/>
      <c r="X24" s="147"/>
      <c r="Y24" s="148"/>
      <c r="Z24" s="167"/>
      <c r="AA24" s="168"/>
      <c r="AB24" s="168"/>
      <c r="AC24" s="168"/>
      <c r="AD24" s="239"/>
      <c r="AE24" s="258"/>
      <c r="AF24" s="273" t="str">
        <f>IF(AF22&lt;AF23, "OK", "fail")</f>
        <v>OK</v>
      </c>
      <c r="AG24" s="265" t="str">
        <f>IF(AG22&lt;AG23, "OK", "fail")</f>
        <v>OK</v>
      </c>
      <c r="AH24" s="265" t="str">
        <f>IF(AH22&lt;AH23, "OK", "fail")</f>
        <v>OK</v>
      </c>
      <c r="AI24" s="295"/>
      <c r="AJ24" s="212"/>
      <c r="AK24" s="337"/>
      <c r="AL24" s="168"/>
      <c r="AM24" s="230"/>
      <c r="AN24" s="230"/>
      <c r="AR24" s="76" t="s">
        <v>147</v>
      </c>
      <c r="BO24" s="3">
        <v>4.95</v>
      </c>
    </row>
    <row r="25" spans="2:67" x14ac:dyDescent="0.25">
      <c r="B25" s="111"/>
      <c r="C25" s="133"/>
      <c r="D25" s="93"/>
      <c r="E25" s="116"/>
      <c r="F25" s="146"/>
      <c r="G25" s="147"/>
      <c r="H25" s="147"/>
      <c r="I25" s="147"/>
      <c r="J25" s="160"/>
      <c r="K25" s="160"/>
      <c r="L25" s="161"/>
      <c r="M25" s="126"/>
      <c r="N25" s="126"/>
      <c r="O25" s="126"/>
      <c r="P25" s="126"/>
      <c r="Q25" s="126"/>
      <c r="R25" s="126"/>
      <c r="S25" s="162"/>
      <c r="T25" s="160"/>
      <c r="U25" s="160"/>
      <c r="V25" s="147"/>
      <c r="W25" s="147"/>
      <c r="X25" s="147"/>
      <c r="Y25" s="148"/>
      <c r="Z25" s="167"/>
      <c r="AA25" s="168"/>
      <c r="AB25" s="168"/>
      <c r="AC25" s="168"/>
      <c r="AD25" s="239"/>
      <c r="AE25" s="258"/>
      <c r="AF25" s="271"/>
      <c r="AG25" s="258"/>
      <c r="AH25" s="247"/>
      <c r="AI25" s="295"/>
      <c r="AJ25" s="212"/>
      <c r="AK25" s="337"/>
      <c r="AL25" s="168"/>
      <c r="AM25" s="230"/>
      <c r="AN25" s="230"/>
      <c r="AR25" s="76" t="s">
        <v>148</v>
      </c>
      <c r="BO25" s="3">
        <v>40892</v>
      </c>
    </row>
    <row r="26" spans="2:67" x14ac:dyDescent="0.25">
      <c r="B26" s="111"/>
      <c r="C26" s="144"/>
      <c r="D26" s="93"/>
      <c r="E26" s="116"/>
      <c r="F26" s="146"/>
      <c r="G26" s="147"/>
      <c r="H26" s="147"/>
      <c r="I26" s="147"/>
      <c r="J26" s="160"/>
      <c r="K26" s="160"/>
      <c r="L26" s="161"/>
      <c r="M26" s="126"/>
      <c r="N26" s="126"/>
      <c r="O26" s="126"/>
      <c r="P26" s="126"/>
      <c r="Q26" s="126"/>
      <c r="R26" s="126"/>
      <c r="S26" s="162"/>
      <c r="T26" s="160"/>
      <c r="U26" s="160"/>
      <c r="V26" s="147"/>
      <c r="W26" s="147"/>
      <c r="X26" s="147"/>
      <c r="Y26" s="148"/>
      <c r="Z26" s="167"/>
      <c r="AA26" s="168"/>
      <c r="AB26" s="168"/>
      <c r="AC26" s="168"/>
      <c r="AD26" s="239"/>
      <c r="AE26" s="258"/>
      <c r="AF26" s="271"/>
      <c r="AG26" s="258"/>
      <c r="AH26" s="247"/>
      <c r="AI26" s="295"/>
      <c r="AJ26" s="212"/>
      <c r="AK26" s="337"/>
      <c r="AL26" s="168"/>
      <c r="AM26" s="230"/>
      <c r="AN26" s="230"/>
      <c r="AR26" s="76" t="s">
        <v>149</v>
      </c>
      <c r="BO26" s="3">
        <v>4.7779999999999996</v>
      </c>
    </row>
    <row r="27" spans="2:67" x14ac:dyDescent="0.25">
      <c r="B27" s="111"/>
      <c r="C27" s="144"/>
      <c r="D27" s="93"/>
      <c r="E27" s="116"/>
      <c r="F27" s="146"/>
      <c r="G27" s="147"/>
      <c r="H27" s="147"/>
      <c r="I27" s="147"/>
      <c r="J27" s="160"/>
      <c r="K27" s="160"/>
      <c r="L27" s="161"/>
      <c r="M27" s="126"/>
      <c r="N27" s="126"/>
      <c r="O27" s="126"/>
      <c r="P27" s="126"/>
      <c r="Q27" s="126"/>
      <c r="R27" s="126"/>
      <c r="S27" s="162"/>
      <c r="T27" s="160"/>
      <c r="U27" s="160"/>
      <c r="V27" s="147"/>
      <c r="W27" s="147"/>
      <c r="X27" s="147"/>
      <c r="Y27" s="148"/>
      <c r="Z27" s="167"/>
      <c r="AA27" s="168"/>
      <c r="AB27" s="168"/>
      <c r="AC27" s="168"/>
      <c r="AD27" s="239"/>
      <c r="AE27" s="258"/>
      <c r="AF27" s="271"/>
      <c r="AG27" s="258"/>
      <c r="AH27" s="247"/>
      <c r="AI27" s="295"/>
      <c r="AJ27" s="212"/>
      <c r="AK27" s="337"/>
      <c r="AL27" s="168"/>
      <c r="AM27" s="230"/>
      <c r="AN27" s="230"/>
      <c r="AR27" s="76" t="s">
        <v>150</v>
      </c>
      <c r="BO27" s="3">
        <v>4.67</v>
      </c>
    </row>
    <row r="28" spans="2:67" x14ac:dyDescent="0.25">
      <c r="B28" s="111"/>
      <c r="C28" s="144"/>
      <c r="D28" s="94"/>
      <c r="E28" s="116"/>
      <c r="F28" s="146"/>
      <c r="G28" s="147"/>
      <c r="H28" s="147"/>
      <c r="I28" s="147"/>
      <c r="J28" s="160"/>
      <c r="K28" s="160"/>
      <c r="L28" s="161"/>
      <c r="M28" s="126"/>
      <c r="N28" s="126"/>
      <c r="O28" s="126"/>
      <c r="P28" s="126"/>
      <c r="Q28" s="126"/>
      <c r="R28" s="126"/>
      <c r="S28" s="162"/>
      <c r="T28" s="160"/>
      <c r="U28" s="160"/>
      <c r="V28" s="147"/>
      <c r="W28" s="147"/>
      <c r="X28" s="147"/>
      <c r="Y28" s="148"/>
      <c r="Z28" s="167"/>
      <c r="AA28" s="168"/>
      <c r="AB28" s="168"/>
      <c r="AC28" s="168"/>
      <c r="AD28" s="239"/>
      <c r="AE28" s="258"/>
      <c r="AF28" s="271"/>
      <c r="AG28" s="258"/>
      <c r="AH28" s="247"/>
      <c r="AI28" s="295"/>
      <c r="AJ28" s="212"/>
      <c r="AK28" s="337"/>
      <c r="AL28" s="168"/>
      <c r="AM28" s="230"/>
      <c r="AN28" s="230"/>
      <c r="BO28" s="3">
        <v>4.548</v>
      </c>
    </row>
    <row r="29" spans="2:67" x14ac:dyDescent="0.25">
      <c r="B29" s="111"/>
      <c r="C29" s="133"/>
      <c r="D29" s="91"/>
      <c r="E29" s="116"/>
      <c r="F29" s="146"/>
      <c r="G29" s="147"/>
      <c r="H29" s="147"/>
      <c r="I29" s="147"/>
      <c r="J29" s="160"/>
      <c r="K29" s="160"/>
      <c r="L29" s="161"/>
      <c r="M29" s="126"/>
      <c r="N29" s="126"/>
      <c r="O29" s="126"/>
      <c r="P29" s="126"/>
      <c r="Q29" s="126"/>
      <c r="R29" s="126"/>
      <c r="S29" s="162"/>
      <c r="T29" s="160"/>
      <c r="U29" s="160"/>
      <c r="V29" s="147"/>
      <c r="W29" s="147"/>
      <c r="X29" s="147"/>
      <c r="Y29" s="148"/>
      <c r="Z29" s="167"/>
      <c r="AA29" s="168"/>
      <c r="AB29" s="168"/>
      <c r="AC29" s="168"/>
      <c r="AD29" s="239"/>
      <c r="AE29" s="258"/>
      <c r="AF29" s="271"/>
      <c r="AG29" s="258"/>
      <c r="AH29" s="247"/>
      <c r="AI29" s="295"/>
      <c r="AJ29" s="212"/>
      <c r="AK29" s="337"/>
      <c r="AL29" s="168"/>
      <c r="AM29" s="230"/>
      <c r="AN29" s="230"/>
      <c r="BO29" s="3">
        <v>4.5</v>
      </c>
    </row>
    <row r="30" spans="2:67" x14ac:dyDescent="0.25">
      <c r="B30" s="111"/>
      <c r="C30" s="144"/>
      <c r="D30" s="94"/>
      <c r="E30" s="116"/>
      <c r="F30" s="146"/>
      <c r="G30" s="147"/>
      <c r="H30" s="147"/>
      <c r="I30" s="147"/>
      <c r="J30" s="160"/>
      <c r="K30" s="160"/>
      <c r="L30" s="161"/>
      <c r="M30" s="126"/>
      <c r="N30" s="126"/>
      <c r="O30" s="126"/>
      <c r="P30" s="126"/>
      <c r="Q30" s="126"/>
      <c r="R30" s="126"/>
      <c r="S30" s="162"/>
      <c r="T30" s="160"/>
      <c r="U30" s="160"/>
      <c r="V30" s="147"/>
      <c r="W30" s="147"/>
      <c r="X30" s="147"/>
      <c r="Y30" s="148"/>
      <c r="Z30" s="167"/>
      <c r="AA30" s="168"/>
      <c r="AB30" s="168"/>
      <c r="AC30" s="168"/>
      <c r="AD30" s="239"/>
      <c r="AE30" s="258"/>
      <c r="AF30" s="271"/>
      <c r="AG30" s="258"/>
      <c r="AH30" s="247"/>
      <c r="AI30" s="295"/>
      <c r="AJ30" s="212"/>
      <c r="AK30" s="337"/>
      <c r="AL30" s="168"/>
      <c r="AM30" s="230"/>
      <c r="AN30" s="230"/>
      <c r="AR30" s="76" t="s">
        <v>151</v>
      </c>
      <c r="BO30" s="3">
        <v>6.0490000000000004</v>
      </c>
    </row>
    <row r="31" spans="2:67" x14ac:dyDescent="0.25">
      <c r="B31" s="169"/>
      <c r="C31" s="170"/>
      <c r="D31" s="95"/>
      <c r="E31" s="116"/>
      <c r="F31" s="146"/>
      <c r="G31" s="147"/>
      <c r="H31" s="147"/>
      <c r="I31" s="147"/>
      <c r="J31" s="160"/>
      <c r="K31" s="160"/>
      <c r="L31" s="171"/>
      <c r="M31" s="126"/>
      <c r="N31" s="126"/>
      <c r="O31" s="126"/>
      <c r="P31" s="126"/>
      <c r="Q31" s="126"/>
      <c r="R31" s="126"/>
      <c r="S31" s="172"/>
      <c r="T31" s="160"/>
      <c r="U31" s="160"/>
      <c r="V31" s="147"/>
      <c r="W31" s="147"/>
      <c r="X31" s="147"/>
      <c r="Y31" s="148"/>
      <c r="Z31" s="167"/>
      <c r="AA31" s="168"/>
      <c r="AB31" s="168"/>
      <c r="AC31" s="168"/>
      <c r="AD31" s="239"/>
      <c r="AE31" s="258"/>
      <c r="AF31" s="271"/>
      <c r="AG31" s="258"/>
      <c r="AH31" s="247"/>
      <c r="AI31" s="295"/>
      <c r="AJ31" s="212"/>
      <c r="AK31" s="337"/>
      <c r="AL31" s="168"/>
      <c r="AM31" s="230"/>
      <c r="AN31" s="230"/>
      <c r="BO31" s="3">
        <v>5.9649999999999999</v>
      </c>
    </row>
    <row r="32" spans="2:67" x14ac:dyDescent="0.25">
      <c r="B32" s="149">
        <v>3</v>
      </c>
      <c r="C32" s="122" t="s">
        <v>177</v>
      </c>
      <c r="D32" s="399">
        <v>2500</v>
      </c>
      <c r="E32" s="159">
        <f>IF(Z32="OD_4.5",$AR$7,IF(Z32="OD_5.0",$AR$8,IF(Z32="OD_5.5",$AR$9,IF(Z32="OD_6.63",$AR$10,IF(Z32="OD_7.0",$AR$11,IF(Z32="OD_7.63",$AR$12,IF(Z32="OD_8.63",$AR$13,IF(Z32="OD_9.63",$AR$14,IF(Z32="OD_10.75",$AR$15,IF(Z32="OD_11.75",$AR$16,IF(Z32="OD_13.38",$AR$17,IF(Z32="OD_14.0",$AR$18,IF(Z32="OD_16.0",$AR$19,0)))))))))))))</f>
        <v>6.5</v>
      </c>
      <c r="F32" s="173"/>
      <c r="G32" s="174"/>
      <c r="H32" s="174"/>
      <c r="I32" s="174"/>
      <c r="J32" s="175"/>
      <c r="K32" s="176"/>
      <c r="L32" s="141"/>
      <c r="M32" s="177"/>
      <c r="N32" s="126"/>
      <c r="O32" s="126"/>
      <c r="P32" s="126"/>
      <c r="Q32" s="126"/>
      <c r="R32" s="178"/>
      <c r="S32" s="140"/>
      <c r="T32" s="176"/>
      <c r="U32" s="175"/>
      <c r="V32" s="174"/>
      <c r="W32" s="174"/>
      <c r="X32" s="174"/>
      <c r="Y32" s="158"/>
      <c r="Z32" s="394" t="s">
        <v>77</v>
      </c>
      <c r="AA32" s="246">
        <f>AA33*0.0393700787</f>
        <v>3.9189999960026203</v>
      </c>
      <c r="AB32" s="391">
        <v>20.0001</v>
      </c>
      <c r="AC32" s="391" t="s">
        <v>145</v>
      </c>
      <c r="AD32" s="238">
        <f>VLOOKUP(AB32,AS43:AU127,3,FALSE)</f>
        <v>0.29049999999999976</v>
      </c>
      <c r="AE32" s="258"/>
      <c r="AF32" s="270">
        <f>(((D36*0.101)-(D36-(5/(((E37/2000)^2)*3.1415926)))*0.101)+(D32*0.101))/10</f>
        <v>29.66719784555179</v>
      </c>
      <c r="AG32" s="262">
        <f>((1.8*D32)-(1.1*D32))/100</f>
        <v>17.5</v>
      </c>
      <c r="AH32" s="246">
        <f>(AB32*D32*0.73756214837)/1000</f>
        <v>36.878291809037094</v>
      </c>
      <c r="AI32" s="297">
        <f>AB33*(D32-D21)</f>
        <v>4700.6919393421804</v>
      </c>
      <c r="AJ32" s="212"/>
      <c r="AK32" s="338" t="s">
        <v>206</v>
      </c>
      <c r="AL32" s="205">
        <f>AL38/((PI()*(AA33/2000)^2))/3600</f>
        <v>2.855483432030709</v>
      </c>
      <c r="AM32" s="228">
        <f>VLOOKUP(AL38,'Flow section 2'!B10:N109,13,FALSE)</f>
        <v>16.155730171841444</v>
      </c>
      <c r="AN32" s="228">
        <f>VLOOKUP(AL38,'Flow section 2'!B10:N109,13,FALSE)</f>
        <v>16.155730171841444</v>
      </c>
      <c r="BO32" s="3">
        <v>5.9210000000000003</v>
      </c>
    </row>
    <row r="33" spans="2:67" x14ac:dyDescent="0.25">
      <c r="B33" s="169"/>
      <c r="C33" s="170" t="s">
        <v>206</v>
      </c>
      <c r="D33" s="71"/>
      <c r="E33" s="72">
        <f>E32*25.4</f>
        <v>165.1</v>
      </c>
      <c r="F33" s="179"/>
      <c r="G33" s="180"/>
      <c r="H33" s="180"/>
      <c r="I33" s="180"/>
      <c r="J33" s="249"/>
      <c r="K33" s="249"/>
      <c r="L33" s="147"/>
      <c r="M33" s="251"/>
      <c r="N33" s="181"/>
      <c r="O33" s="182"/>
      <c r="P33" s="182"/>
      <c r="Q33" s="183"/>
      <c r="R33" s="253"/>
      <c r="S33" s="147"/>
      <c r="T33" s="249"/>
      <c r="U33" s="180"/>
      <c r="V33" s="180"/>
      <c r="W33" s="180"/>
      <c r="X33" s="180"/>
      <c r="Y33" s="184"/>
      <c r="Z33" s="163">
        <f>VLOOKUP(Z32,AQ7:AV19,6,FALSE)</f>
        <v>114.3</v>
      </c>
      <c r="AA33" s="247">
        <f>Z33-2*AD33</f>
        <v>99.542600000000007</v>
      </c>
      <c r="AB33" s="264">
        <f>AB32*0.138254954</f>
        <v>2.7651129054954002</v>
      </c>
      <c r="AC33" s="143"/>
      <c r="AD33" s="239">
        <f>AD32*25.4</f>
        <v>7.3786999999999932</v>
      </c>
      <c r="AE33" s="258"/>
      <c r="AF33" s="271">
        <f>AF32*1.1</f>
        <v>32.633917630106971</v>
      </c>
      <c r="AG33" s="263">
        <f>AG32*1.1</f>
        <v>19.25</v>
      </c>
      <c r="AH33" s="247">
        <f>AH32*1.6</f>
        <v>59.005266894459353</v>
      </c>
      <c r="AI33" s="295"/>
      <c r="AJ33" s="212"/>
      <c r="AK33" s="339"/>
      <c r="AL33" s="200"/>
      <c r="AM33" s="221"/>
      <c r="AN33" s="221"/>
      <c r="BO33" s="3">
        <v>5.7910000000000004</v>
      </c>
    </row>
    <row r="34" spans="2:67" x14ac:dyDescent="0.25">
      <c r="B34" s="169"/>
      <c r="C34" s="170"/>
      <c r="D34" s="164"/>
      <c r="E34" s="116"/>
      <c r="F34" s="146"/>
      <c r="G34" s="147"/>
      <c r="H34" s="147"/>
      <c r="I34" s="147"/>
      <c r="J34" s="147"/>
      <c r="K34" s="180"/>
      <c r="L34" s="147"/>
      <c r="M34" s="251"/>
      <c r="N34" s="181"/>
      <c r="O34" s="182"/>
      <c r="P34" s="182"/>
      <c r="Q34" s="183"/>
      <c r="R34" s="253"/>
      <c r="S34" s="147"/>
      <c r="T34" s="180"/>
      <c r="U34" s="147"/>
      <c r="V34" s="147"/>
      <c r="W34" s="147"/>
      <c r="X34" s="147"/>
      <c r="Y34" s="148"/>
      <c r="Z34" s="131"/>
      <c r="AA34" s="132"/>
      <c r="AB34" s="132"/>
      <c r="AC34" s="132"/>
      <c r="AD34" s="237"/>
      <c r="AE34" s="257"/>
      <c r="AF34" s="396">
        <v>42</v>
      </c>
      <c r="AG34" s="400">
        <v>24</v>
      </c>
      <c r="AH34" s="398">
        <v>204</v>
      </c>
      <c r="AI34" s="295"/>
      <c r="AJ34" s="185"/>
      <c r="AK34" s="339"/>
      <c r="AL34" s="132"/>
      <c r="AM34" s="225"/>
      <c r="AN34" s="225"/>
      <c r="BO34" s="3">
        <v>5.6749999999999998</v>
      </c>
    </row>
    <row r="35" spans="2:67" x14ac:dyDescent="0.25">
      <c r="B35" s="169"/>
      <c r="D35" s="134"/>
      <c r="E35" s="116"/>
      <c r="F35" s="146"/>
      <c r="G35" s="147"/>
      <c r="H35" s="147"/>
      <c r="I35" s="147"/>
      <c r="J35" s="147"/>
      <c r="K35" s="147"/>
      <c r="L35" s="147"/>
      <c r="M35" s="251"/>
      <c r="N35" s="181"/>
      <c r="O35" s="182"/>
      <c r="P35" s="182"/>
      <c r="Q35" s="183"/>
      <c r="R35" s="253"/>
      <c r="S35" s="147"/>
      <c r="T35" s="147"/>
      <c r="U35" s="147"/>
      <c r="V35" s="147"/>
      <c r="W35" s="147"/>
      <c r="X35" s="147"/>
      <c r="Y35" s="148"/>
      <c r="Z35" s="185"/>
      <c r="AA35" s="245"/>
      <c r="AB35" s="116"/>
      <c r="AC35" s="116"/>
      <c r="AD35" s="237"/>
      <c r="AE35" s="257"/>
      <c r="AF35" s="273" t="str">
        <f>IF(AF33&lt;AF34, "OK", "fail")</f>
        <v>OK</v>
      </c>
      <c r="AG35" s="265" t="str">
        <f>IF(AG33&lt;AG34, "OK", "fail")</f>
        <v>OK</v>
      </c>
      <c r="AH35" s="265" t="str">
        <f>IF(AH33&lt;AH34, "OK", "fail")</f>
        <v>OK</v>
      </c>
      <c r="AI35" s="295"/>
      <c r="AJ35" s="185"/>
      <c r="AK35" s="339"/>
      <c r="AL35" s="116"/>
      <c r="AM35" s="118"/>
      <c r="AN35" s="118"/>
      <c r="BO35" s="3">
        <v>5.5750000000000002</v>
      </c>
    </row>
    <row r="36" spans="2:67" x14ac:dyDescent="0.25">
      <c r="B36" s="149">
        <v>4</v>
      </c>
      <c r="C36" s="122" t="s">
        <v>178</v>
      </c>
      <c r="D36" s="399">
        <v>2600</v>
      </c>
      <c r="E36" s="186">
        <f>VLOOKUP(Z36,AQ133:AU148,2,FALSE)</f>
        <v>4.75</v>
      </c>
      <c r="F36" s="151"/>
      <c r="G36" s="152"/>
      <c r="H36" s="152"/>
      <c r="I36" s="152"/>
      <c r="J36" s="152"/>
      <c r="K36" s="152"/>
      <c r="L36" s="250"/>
      <c r="M36" s="252"/>
      <c r="N36" s="187"/>
      <c r="O36" s="188"/>
      <c r="P36" s="188"/>
      <c r="Q36" s="189"/>
      <c r="R36" s="254"/>
      <c r="S36" s="250"/>
      <c r="T36" s="152"/>
      <c r="U36" s="152"/>
      <c r="V36" s="152"/>
      <c r="W36" s="152"/>
      <c r="X36" s="152"/>
      <c r="Y36" s="158"/>
      <c r="Z36" s="394" t="s">
        <v>130</v>
      </c>
      <c r="AA36" s="246">
        <f>AA37*0.0393700787</f>
        <v>3.0708661386</v>
      </c>
      <c r="AB36" s="150"/>
      <c r="AC36" s="150"/>
      <c r="AD36" s="371">
        <f>AD37*0.0393700787</f>
        <v>0.21456692891500009</v>
      </c>
      <c r="AE36" s="258"/>
      <c r="AF36" s="271"/>
      <c r="AG36" s="258"/>
      <c r="AH36" s="247"/>
      <c r="AI36" s="295"/>
      <c r="AJ36" s="212"/>
      <c r="AK36" s="338" t="s">
        <v>126</v>
      </c>
      <c r="AL36" s="205">
        <f>AL38/((PI()*(AA37/2000)^2))/3600</f>
        <v>4.6505937056584221</v>
      </c>
      <c r="AM36" s="228">
        <f>VLOOKUP(AL38,'Flow calc screen'!B10:N109,13,FALSE)*0.5</f>
        <v>1.7118364668049701</v>
      </c>
      <c r="AN36" s="228">
        <f>VLOOKUP(AL38,'Flow calc screen'!B10:N109,13,FALSE)*0.5</f>
        <v>1.7118364668049701</v>
      </c>
      <c r="BO36" s="3">
        <v>6.4560000000000004</v>
      </c>
    </row>
    <row r="37" spans="2:67" ht="15.75" thickBot="1" x14ac:dyDescent="0.3">
      <c r="B37" s="190"/>
      <c r="C37" s="347" t="s">
        <v>126</v>
      </c>
      <c r="D37" s="191"/>
      <c r="E37" s="201">
        <f>E36*25.4</f>
        <v>120.64999999999999</v>
      </c>
      <c r="F37" s="192"/>
      <c r="G37" s="193"/>
      <c r="H37" s="193"/>
      <c r="I37" s="193"/>
      <c r="J37" s="193"/>
      <c r="K37" s="193"/>
      <c r="L37" s="193"/>
      <c r="M37" s="193"/>
      <c r="N37" s="193"/>
      <c r="O37" s="193"/>
      <c r="P37" s="193"/>
      <c r="Q37" s="193"/>
      <c r="R37" s="193"/>
      <c r="S37" s="193"/>
      <c r="T37" s="193"/>
      <c r="U37" s="193"/>
      <c r="V37" s="193"/>
      <c r="W37" s="193"/>
      <c r="X37" s="193"/>
      <c r="Y37" s="194"/>
      <c r="Z37" s="195">
        <f>VLOOKUP(Z36,AQ134:AU148,4,FALSE)</f>
        <v>88.9</v>
      </c>
      <c r="AA37" s="248">
        <f>VLOOKUP(Z36,AQ134:AU148,5,FALSE)</f>
        <v>78</v>
      </c>
      <c r="AB37" s="196"/>
      <c r="AC37" s="196"/>
      <c r="AD37" s="241">
        <f>(Z37-AA37)/2</f>
        <v>5.4500000000000028</v>
      </c>
      <c r="AE37" s="257"/>
      <c r="AF37" s="341" t="s">
        <v>179</v>
      </c>
      <c r="AG37" s="342"/>
      <c r="AH37" s="342"/>
      <c r="AI37" s="343">
        <f>30*D36</f>
        <v>78000</v>
      </c>
      <c r="AJ37" s="185"/>
      <c r="AK37" s="340" t="s">
        <v>118</v>
      </c>
      <c r="AL37" s="206"/>
      <c r="AM37" s="231">
        <f>VLOOKUP(AL38,'Flow calc screen'!B10:P109,15,FALSE)</f>
        <v>6.6177363238428546</v>
      </c>
      <c r="AN37" s="231">
        <f>VLOOKUP(AL38,'Flow calc screen'!B10:Q119,16,FALSE)</f>
        <v>10.731369500130121</v>
      </c>
      <c r="BO37" s="3">
        <v>6.3659999999999997</v>
      </c>
    </row>
    <row r="38" spans="2:67" ht="15.75" thickBot="1" x14ac:dyDescent="0.3">
      <c r="B38" s="100"/>
      <c r="C38" s="100"/>
      <c r="D38" s="100"/>
      <c r="E38" s="101"/>
      <c r="F38" s="98"/>
      <c r="G38" s="98"/>
      <c r="H38" s="98"/>
      <c r="I38" s="98"/>
      <c r="J38" s="98"/>
      <c r="K38" s="98"/>
      <c r="L38" s="98"/>
      <c r="M38" s="98"/>
      <c r="N38" s="98"/>
      <c r="O38" s="98"/>
      <c r="P38" s="98"/>
      <c r="Q38" s="98"/>
      <c r="R38" s="98"/>
      <c r="S38" s="98"/>
      <c r="T38" s="98"/>
      <c r="U38" s="98"/>
      <c r="V38" s="98"/>
      <c r="W38" s="98"/>
      <c r="X38" s="98"/>
      <c r="Y38" s="98"/>
      <c r="Z38" s="99"/>
      <c r="AA38" s="99"/>
      <c r="AB38" s="99"/>
      <c r="AC38" s="99"/>
      <c r="AD38" s="242"/>
      <c r="AE38" s="243"/>
      <c r="AG38" s="3"/>
      <c r="AI38" s="276"/>
      <c r="AJ38" s="69"/>
      <c r="AK38" s="235" t="s">
        <v>172</v>
      </c>
      <c r="AL38" s="298">
        <f>'Energy Prod &amp; Cons'!C13</f>
        <v>80</v>
      </c>
      <c r="AM38" s="236" t="s">
        <v>27</v>
      </c>
      <c r="BO38" s="3">
        <v>6.2759999999999998</v>
      </c>
    </row>
    <row r="39" spans="2:67" x14ac:dyDescent="0.25">
      <c r="B39" s="74"/>
      <c r="C39" s="404" t="s">
        <v>226</v>
      </c>
      <c r="D39" s="405"/>
      <c r="E39" s="102"/>
      <c r="F39" s="70"/>
      <c r="G39" s="70"/>
      <c r="H39" s="70"/>
      <c r="I39" s="70"/>
      <c r="J39" s="70"/>
      <c r="K39" s="70"/>
      <c r="L39" s="70"/>
      <c r="M39" s="70"/>
      <c r="N39" s="70"/>
      <c r="O39" s="70"/>
      <c r="P39" s="70"/>
      <c r="Q39" s="70"/>
      <c r="R39" s="70"/>
      <c r="S39" s="70"/>
      <c r="T39" s="70"/>
      <c r="U39" s="70"/>
      <c r="V39" s="70"/>
      <c r="W39" s="70"/>
      <c r="X39" s="70"/>
      <c r="Y39" s="70"/>
      <c r="Z39" s="68"/>
      <c r="AA39" s="68"/>
      <c r="AB39" s="68"/>
      <c r="AC39" s="68"/>
      <c r="AD39" s="243"/>
      <c r="AE39" s="243"/>
      <c r="AF39" s="243"/>
      <c r="AG39" s="243"/>
      <c r="AH39" s="243"/>
      <c r="AI39" s="243"/>
      <c r="AJ39" s="69"/>
      <c r="BO39" s="3">
        <v>6.1840000000000002</v>
      </c>
    </row>
    <row r="40" spans="2:67" ht="15.75" thickBot="1" x14ac:dyDescent="0.3">
      <c r="C40" s="406" t="s">
        <v>227</v>
      </c>
      <c r="D40" s="407"/>
      <c r="I40" s="69"/>
      <c r="J40" s="69"/>
      <c r="K40" s="70"/>
      <c r="L40" s="69"/>
      <c r="M40" s="69"/>
      <c r="N40" s="69"/>
      <c r="O40" s="69"/>
      <c r="P40" s="69"/>
      <c r="Q40" s="69"/>
      <c r="R40" s="69"/>
      <c r="S40" s="69"/>
      <c r="T40" s="70"/>
      <c r="U40" s="69"/>
      <c r="V40" s="69"/>
      <c r="BO40" s="3">
        <v>6.0940000000000003</v>
      </c>
    </row>
    <row r="41" spans="2:67" x14ac:dyDescent="0.25">
      <c r="I41" s="69"/>
      <c r="J41" s="69"/>
      <c r="K41" s="69"/>
      <c r="L41" s="69"/>
      <c r="M41" s="69"/>
      <c r="N41" s="69"/>
      <c r="O41" s="69"/>
      <c r="P41" s="69"/>
      <c r="Q41" s="69"/>
      <c r="R41" s="69"/>
      <c r="S41" s="69"/>
      <c r="T41" s="69"/>
      <c r="U41" s="69"/>
      <c r="V41" s="69"/>
      <c r="AL41" s="69"/>
      <c r="AQ41" s="73" t="s">
        <v>72</v>
      </c>
      <c r="AR41" s="73" t="s">
        <v>90</v>
      </c>
      <c r="AS41" s="73" t="s">
        <v>74</v>
      </c>
      <c r="AT41" s="73" t="s">
        <v>100</v>
      </c>
      <c r="AU41" s="73" t="s">
        <v>101</v>
      </c>
      <c r="AV41" s="73" t="s">
        <v>102</v>
      </c>
      <c r="AW41" s="73"/>
      <c r="AX41" s="3"/>
      <c r="BO41" s="3">
        <v>6.0039999999999996</v>
      </c>
    </row>
    <row r="42" spans="2:67" x14ac:dyDescent="0.25">
      <c r="AL42" s="68"/>
      <c r="AM42" s="274"/>
      <c r="AQ42" s="3" t="s">
        <v>141</v>
      </c>
      <c r="AS42" s="3">
        <v>0</v>
      </c>
      <c r="BO42" s="3">
        <v>5.92</v>
      </c>
    </row>
    <row r="43" spans="2:67" x14ac:dyDescent="0.25">
      <c r="AK43" s="275"/>
      <c r="AL43" s="68"/>
      <c r="AM43" s="274"/>
      <c r="AQ43" s="76" t="s">
        <v>77</v>
      </c>
      <c r="AR43" s="75"/>
      <c r="AS43" s="78">
        <v>10.5</v>
      </c>
      <c r="AT43" s="75">
        <v>4.0519999999999996</v>
      </c>
      <c r="AU43" s="75">
        <f>(4.5-AT43)/2</f>
        <v>0.2240000000000002</v>
      </c>
      <c r="AV43" s="3">
        <f>100</f>
        <v>100</v>
      </c>
      <c r="BO43" s="3">
        <v>5.82</v>
      </c>
    </row>
    <row r="44" spans="2:67" x14ac:dyDescent="0.25">
      <c r="AQ44" s="76" t="s">
        <v>77</v>
      </c>
      <c r="AR44" s="75"/>
      <c r="AS44" s="78">
        <v>11.6</v>
      </c>
      <c r="AT44" s="75">
        <v>4</v>
      </c>
      <c r="AU44" s="75">
        <f t="shared" ref="AU44:AU46" si="0">(4.5-AT44)/2</f>
        <v>0.25</v>
      </c>
      <c r="AV44" s="3">
        <f>AV43+10</f>
        <v>110</v>
      </c>
      <c r="BO44" s="3">
        <v>5.72</v>
      </c>
    </row>
    <row r="45" spans="2:67" ht="15" customHeight="1" x14ac:dyDescent="0.25">
      <c r="AQ45" s="76" t="s">
        <v>77</v>
      </c>
      <c r="AR45" s="75"/>
      <c r="AS45" s="78">
        <v>13.5</v>
      </c>
      <c r="AT45" s="75">
        <v>3.92</v>
      </c>
      <c r="AU45" s="75">
        <f t="shared" si="0"/>
        <v>0.29000000000000004</v>
      </c>
      <c r="AV45" s="3">
        <f t="shared" ref="AV45:AV108" si="1">AV44+10</f>
        <v>120</v>
      </c>
      <c r="BO45" s="3">
        <v>5.66</v>
      </c>
    </row>
    <row r="46" spans="2:67" x14ac:dyDescent="0.25">
      <c r="AQ46" s="76" t="s">
        <v>77</v>
      </c>
      <c r="AR46" s="75"/>
      <c r="AS46" s="78">
        <v>15.1</v>
      </c>
      <c r="AT46" s="75">
        <v>3.8260000000000001</v>
      </c>
      <c r="AU46" s="75">
        <f t="shared" si="0"/>
        <v>0.33699999999999997</v>
      </c>
      <c r="AV46" s="3">
        <f t="shared" si="1"/>
        <v>130</v>
      </c>
      <c r="BO46" s="3">
        <v>6.9690000000000003</v>
      </c>
    </row>
    <row r="47" spans="2:67" x14ac:dyDescent="0.25">
      <c r="AL47" s="4"/>
      <c r="AQ47" s="76" t="s">
        <v>78</v>
      </c>
      <c r="AR47" s="75"/>
      <c r="AS47" s="78">
        <v>13</v>
      </c>
      <c r="AT47" s="75">
        <v>4.4939999999999998</v>
      </c>
      <c r="AU47" s="75">
        <f>(5-AT47)/2</f>
        <v>0.25300000000000011</v>
      </c>
      <c r="AV47" s="3">
        <f t="shared" si="1"/>
        <v>140</v>
      </c>
      <c r="BO47" s="3">
        <v>6.875</v>
      </c>
    </row>
    <row r="48" spans="2:67" x14ac:dyDescent="0.25">
      <c r="AL48" s="4"/>
      <c r="AQ48" s="76" t="s">
        <v>78</v>
      </c>
      <c r="AR48" s="75"/>
      <c r="AS48" s="78">
        <v>15</v>
      </c>
      <c r="AT48" s="75">
        <v>4.4080000000000004</v>
      </c>
      <c r="AU48" s="75">
        <f t="shared" ref="AU48:AU52" si="2">(5-AT48)/2</f>
        <v>0.29599999999999982</v>
      </c>
      <c r="AV48" s="3">
        <f t="shared" si="1"/>
        <v>150</v>
      </c>
      <c r="BO48" s="3">
        <v>6.7649999999999997</v>
      </c>
    </row>
    <row r="49" spans="37:67" x14ac:dyDescent="0.25">
      <c r="AQ49" s="76" t="s">
        <v>78</v>
      </c>
      <c r="AR49" s="75"/>
      <c r="AS49" s="78">
        <v>18</v>
      </c>
      <c r="AT49" s="75">
        <v>4.2759999999999998</v>
      </c>
      <c r="AU49" s="75">
        <f t="shared" si="2"/>
        <v>0.3620000000000001</v>
      </c>
      <c r="AV49" s="3">
        <f t="shared" si="1"/>
        <v>160</v>
      </c>
      <c r="BO49" s="3">
        <v>6.6950000000000003</v>
      </c>
    </row>
    <row r="50" spans="37:67" x14ac:dyDescent="0.25">
      <c r="AL50" s="4"/>
      <c r="AQ50" s="76" t="s">
        <v>78</v>
      </c>
      <c r="AR50" s="75"/>
      <c r="AS50" s="78">
        <v>21.4</v>
      </c>
      <c r="AT50" s="75">
        <v>4.1260000000000003</v>
      </c>
      <c r="AU50" s="75">
        <f t="shared" si="2"/>
        <v>0.43699999999999983</v>
      </c>
      <c r="AV50" s="3">
        <f t="shared" si="1"/>
        <v>170</v>
      </c>
      <c r="BO50" s="3">
        <v>6.625</v>
      </c>
    </row>
    <row r="51" spans="37:67" x14ac:dyDescent="0.25">
      <c r="AQ51" s="76" t="s">
        <v>78</v>
      </c>
      <c r="AR51" s="75"/>
      <c r="AS51" s="79">
        <v>23.2</v>
      </c>
      <c r="AT51" s="75">
        <v>4.0439999999999996</v>
      </c>
      <c r="AU51" s="75">
        <f t="shared" si="2"/>
        <v>0.4780000000000002</v>
      </c>
      <c r="AV51" s="3">
        <f t="shared" si="1"/>
        <v>180</v>
      </c>
      <c r="BO51" s="3">
        <v>6.5010000000000003</v>
      </c>
    </row>
    <row r="52" spans="37:67" x14ac:dyDescent="0.25">
      <c r="AK52" s="255"/>
      <c r="AL52" s="4"/>
      <c r="AM52" s="255"/>
      <c r="AQ52" s="76" t="s">
        <v>78</v>
      </c>
      <c r="AR52" s="75"/>
      <c r="AS52" s="78">
        <v>24.1</v>
      </c>
      <c r="AT52" s="75">
        <v>4</v>
      </c>
      <c r="AU52" s="75">
        <f t="shared" si="2"/>
        <v>0.5</v>
      </c>
      <c r="AV52" s="3">
        <f t="shared" si="1"/>
        <v>190</v>
      </c>
      <c r="BO52" s="3">
        <v>6.4349999999999996</v>
      </c>
    </row>
    <row r="53" spans="37:67" x14ac:dyDescent="0.25">
      <c r="AK53" s="255"/>
      <c r="AL53" s="4"/>
      <c r="AQ53" s="76" t="s">
        <v>79</v>
      </c>
      <c r="AR53" s="75"/>
      <c r="AS53" s="78">
        <v>14</v>
      </c>
      <c r="AT53" s="75">
        <v>5.0119999999999996</v>
      </c>
      <c r="AU53" s="75">
        <f>(5.5-AT53)/2</f>
        <v>0.24400000000000022</v>
      </c>
      <c r="AV53" s="3">
        <f t="shared" si="1"/>
        <v>200</v>
      </c>
      <c r="BO53" s="3">
        <v>6.375</v>
      </c>
    </row>
    <row r="54" spans="37:67" x14ac:dyDescent="0.25">
      <c r="AL54" s="4"/>
      <c r="AQ54" s="76" t="s">
        <v>79</v>
      </c>
      <c r="AR54" s="75"/>
      <c r="AS54" s="78">
        <v>15.5</v>
      </c>
      <c r="AT54" s="75">
        <v>4.95</v>
      </c>
      <c r="AU54" s="75">
        <f t="shared" ref="AU54:AU59" si="3">(5.5-AT54)/2</f>
        <v>0.27499999999999991</v>
      </c>
      <c r="AV54" s="3">
        <f>AV53+10</f>
        <v>210</v>
      </c>
      <c r="BO54" s="3">
        <v>8.0169999999999995</v>
      </c>
    </row>
    <row r="55" spans="37:67" x14ac:dyDescent="0.25">
      <c r="AL55" s="256"/>
      <c r="AQ55" s="76" t="s">
        <v>79</v>
      </c>
      <c r="AR55" s="75"/>
      <c r="AS55" s="78">
        <v>17</v>
      </c>
      <c r="AT55" s="75">
        <v>4.8920000000000003</v>
      </c>
      <c r="AU55" s="75">
        <f t="shared" si="3"/>
        <v>0.30399999999999983</v>
      </c>
      <c r="AV55" s="3">
        <f t="shared" si="1"/>
        <v>220</v>
      </c>
    </row>
    <row r="56" spans="37:67" x14ac:dyDescent="0.25">
      <c r="AQ56" s="76" t="s">
        <v>79</v>
      </c>
      <c r="AR56" s="75"/>
      <c r="AS56" s="78">
        <v>20</v>
      </c>
      <c r="AT56" s="75">
        <v>4.7779999999999996</v>
      </c>
      <c r="AU56" s="75">
        <f t="shared" si="3"/>
        <v>0.36100000000000021</v>
      </c>
      <c r="AV56" s="3">
        <f t="shared" si="1"/>
        <v>230</v>
      </c>
    </row>
    <row r="57" spans="37:67" x14ac:dyDescent="0.25">
      <c r="AQ57" s="76" t="s">
        <v>79</v>
      </c>
      <c r="AR57" s="75"/>
      <c r="AS57" s="78">
        <v>23</v>
      </c>
      <c r="AT57" s="75">
        <v>4.67</v>
      </c>
      <c r="AU57" s="75">
        <f t="shared" si="3"/>
        <v>0.41500000000000004</v>
      </c>
      <c r="AV57" s="3">
        <f t="shared" si="1"/>
        <v>240</v>
      </c>
    </row>
    <row r="58" spans="37:67" x14ac:dyDescent="0.25">
      <c r="AQ58" s="76" t="s">
        <v>79</v>
      </c>
      <c r="AR58" s="75"/>
      <c r="AS58" s="78">
        <v>26</v>
      </c>
      <c r="AT58" s="75">
        <v>4.548</v>
      </c>
      <c r="AU58" s="75">
        <f t="shared" si="3"/>
        <v>0.47599999999999998</v>
      </c>
      <c r="AV58" s="3">
        <f t="shared" si="1"/>
        <v>250</v>
      </c>
    </row>
    <row r="59" spans="37:67" x14ac:dyDescent="0.25">
      <c r="AQ59" s="76" t="s">
        <v>79</v>
      </c>
      <c r="AR59" s="75"/>
      <c r="AS59" s="78">
        <v>26.8</v>
      </c>
      <c r="AT59" s="75">
        <v>4.5</v>
      </c>
      <c r="AU59" s="75">
        <f t="shared" si="3"/>
        <v>0.5</v>
      </c>
      <c r="AV59" s="3">
        <f t="shared" si="1"/>
        <v>260</v>
      </c>
    </row>
    <row r="60" spans="37:67" x14ac:dyDescent="0.25">
      <c r="AQ60" s="76" t="s">
        <v>80</v>
      </c>
      <c r="AR60" s="75"/>
      <c r="AS60" s="80">
        <v>20.0001</v>
      </c>
      <c r="AT60" s="75">
        <v>6.0490000000000004</v>
      </c>
      <c r="AU60" s="75">
        <f>(6.63-AT60)/2</f>
        <v>0.29049999999999976</v>
      </c>
      <c r="AV60" s="3">
        <f t="shared" si="1"/>
        <v>270</v>
      </c>
    </row>
    <row r="61" spans="37:67" x14ac:dyDescent="0.25">
      <c r="AQ61" s="76" t="s">
        <v>80</v>
      </c>
      <c r="AR61" s="75"/>
      <c r="AS61" s="80">
        <v>23.200099999999999</v>
      </c>
      <c r="AT61" s="75">
        <v>5.9649999999999999</v>
      </c>
      <c r="AU61" s="75">
        <f t="shared" ref="AU61:AU65" si="4">(6.63-AT61)/2</f>
        <v>0.33250000000000002</v>
      </c>
      <c r="AV61" s="3">
        <f t="shared" si="1"/>
        <v>280</v>
      </c>
    </row>
    <row r="62" spans="37:67" x14ac:dyDescent="0.25">
      <c r="AQ62" s="76" t="s">
        <v>80</v>
      </c>
      <c r="AR62" s="75"/>
      <c r="AS62" s="78">
        <v>24</v>
      </c>
      <c r="AT62" s="75">
        <v>5.9210000000000003</v>
      </c>
      <c r="AU62" s="75">
        <f t="shared" si="4"/>
        <v>0.35449999999999982</v>
      </c>
      <c r="AV62" s="3">
        <f t="shared" si="1"/>
        <v>290</v>
      </c>
    </row>
    <row r="63" spans="37:67" x14ac:dyDescent="0.25">
      <c r="AQ63" s="76" t="s">
        <v>80</v>
      </c>
      <c r="AR63" s="75"/>
      <c r="AS63" s="78">
        <v>28</v>
      </c>
      <c r="AT63" s="75">
        <v>5.7910000000000004</v>
      </c>
      <c r="AU63" s="75">
        <f t="shared" si="4"/>
        <v>0.41949999999999976</v>
      </c>
      <c r="AV63" s="3">
        <f t="shared" si="1"/>
        <v>300</v>
      </c>
    </row>
    <row r="64" spans="37:67" x14ac:dyDescent="0.25">
      <c r="AL64" s="4"/>
      <c r="AQ64" s="76" t="s">
        <v>80</v>
      </c>
      <c r="AR64" s="75"/>
      <c r="AS64" s="78">
        <v>32</v>
      </c>
      <c r="AT64" s="75">
        <v>5.6749999999999998</v>
      </c>
      <c r="AU64" s="75">
        <f t="shared" si="4"/>
        <v>0.47750000000000004</v>
      </c>
      <c r="AV64" s="3">
        <f t="shared" si="1"/>
        <v>310</v>
      </c>
    </row>
    <row r="65" spans="43:48" x14ac:dyDescent="0.25">
      <c r="AQ65" s="76" t="s">
        <v>80</v>
      </c>
      <c r="AR65" s="75"/>
      <c r="AS65" s="78">
        <v>35</v>
      </c>
      <c r="AT65" s="75">
        <v>5.5750000000000002</v>
      </c>
      <c r="AU65" s="75">
        <f t="shared" si="4"/>
        <v>0.52749999999999986</v>
      </c>
      <c r="AV65" s="3">
        <f t="shared" si="1"/>
        <v>320</v>
      </c>
    </row>
    <row r="66" spans="43:48" x14ac:dyDescent="0.25">
      <c r="AQ66" s="76" t="s">
        <v>81</v>
      </c>
      <c r="AR66" s="75"/>
      <c r="AS66" s="80">
        <v>20.0002</v>
      </c>
      <c r="AT66" s="75">
        <v>6.4560000000000004</v>
      </c>
      <c r="AU66" s="75">
        <f>(7-AT66)/2</f>
        <v>0.2719999999999998</v>
      </c>
      <c r="AV66" s="3">
        <f t="shared" si="1"/>
        <v>330</v>
      </c>
    </row>
    <row r="67" spans="43:48" x14ac:dyDescent="0.25">
      <c r="AQ67" s="76" t="s">
        <v>81</v>
      </c>
      <c r="AR67" s="75"/>
      <c r="AS67" s="80">
        <v>23.0002</v>
      </c>
      <c r="AT67" s="75">
        <v>6.3659999999999997</v>
      </c>
      <c r="AU67" s="75">
        <f t="shared" ref="AU67:AU75" si="5">(7-AT67)/2</f>
        <v>0.31700000000000017</v>
      </c>
      <c r="AV67" s="3">
        <f t="shared" si="1"/>
        <v>340</v>
      </c>
    </row>
    <row r="68" spans="43:48" x14ac:dyDescent="0.25">
      <c r="AQ68" s="76" t="s">
        <v>81</v>
      </c>
      <c r="AR68" s="75"/>
      <c r="AS68" s="80">
        <v>26.0001</v>
      </c>
      <c r="AT68" s="75">
        <v>6.2759999999999998</v>
      </c>
      <c r="AU68" s="75">
        <f t="shared" si="5"/>
        <v>0.3620000000000001</v>
      </c>
      <c r="AV68" s="3">
        <f t="shared" si="1"/>
        <v>350</v>
      </c>
    </row>
    <row r="69" spans="43:48" x14ac:dyDescent="0.25">
      <c r="AQ69" s="76" t="s">
        <v>81</v>
      </c>
      <c r="AR69" s="75"/>
      <c r="AS69" s="78">
        <v>29</v>
      </c>
      <c r="AT69" s="75">
        <v>6.1840000000000002</v>
      </c>
      <c r="AU69" s="75">
        <f t="shared" si="5"/>
        <v>0.40799999999999992</v>
      </c>
      <c r="AV69" s="3">
        <f t="shared" si="1"/>
        <v>360</v>
      </c>
    </row>
    <row r="70" spans="43:48" x14ac:dyDescent="0.25">
      <c r="AQ70" s="76" t="s">
        <v>81</v>
      </c>
      <c r="AR70" s="75"/>
      <c r="AS70" s="80">
        <v>32.000100000000003</v>
      </c>
      <c r="AT70" s="75">
        <v>6.0940000000000003</v>
      </c>
      <c r="AU70" s="75">
        <f t="shared" si="5"/>
        <v>0.45299999999999985</v>
      </c>
      <c r="AV70" s="3">
        <f t="shared" si="1"/>
        <v>370</v>
      </c>
    </row>
    <row r="71" spans="43:48" x14ac:dyDescent="0.25">
      <c r="AQ71" s="76" t="s">
        <v>81</v>
      </c>
      <c r="AR71" s="75"/>
      <c r="AS71" s="80">
        <v>35.000100000000003</v>
      </c>
      <c r="AT71" s="75">
        <v>6.0039999999999996</v>
      </c>
      <c r="AU71" s="75">
        <f t="shared" si="5"/>
        <v>0.49800000000000022</v>
      </c>
      <c r="AV71" s="3">
        <f t="shared" si="1"/>
        <v>380</v>
      </c>
    </row>
    <row r="72" spans="43:48" x14ac:dyDescent="0.25">
      <c r="AQ72" s="76" t="s">
        <v>81</v>
      </c>
      <c r="AR72" s="75"/>
      <c r="AS72" s="78">
        <v>38</v>
      </c>
      <c r="AT72" s="75">
        <v>5.92</v>
      </c>
      <c r="AU72" s="75">
        <f t="shared" si="5"/>
        <v>0.54</v>
      </c>
      <c r="AV72" s="3">
        <f t="shared" si="1"/>
        <v>390</v>
      </c>
    </row>
    <row r="73" spans="43:48" x14ac:dyDescent="0.25">
      <c r="AQ73" s="76" t="s">
        <v>81</v>
      </c>
      <c r="AR73" s="75"/>
      <c r="AS73" s="78">
        <v>41</v>
      </c>
      <c r="AT73" s="75">
        <v>5.82</v>
      </c>
      <c r="AU73" s="75">
        <f t="shared" si="5"/>
        <v>0.58999999999999986</v>
      </c>
      <c r="AV73" s="3">
        <f t="shared" si="1"/>
        <v>400</v>
      </c>
    </row>
    <row r="74" spans="43:48" x14ac:dyDescent="0.25">
      <c r="AQ74" s="76" t="s">
        <v>81</v>
      </c>
      <c r="AR74" s="75"/>
      <c r="AS74" s="78">
        <v>44</v>
      </c>
      <c r="AT74" s="75">
        <v>5.72</v>
      </c>
      <c r="AU74" s="75">
        <f t="shared" si="5"/>
        <v>0.64000000000000012</v>
      </c>
      <c r="AV74" s="3">
        <f t="shared" si="1"/>
        <v>410</v>
      </c>
    </row>
    <row r="75" spans="43:48" x14ac:dyDescent="0.25">
      <c r="AQ75" s="76" t="s">
        <v>81</v>
      </c>
      <c r="AR75" s="75"/>
      <c r="AS75" s="78">
        <v>46</v>
      </c>
      <c r="AT75" s="75">
        <v>5.66</v>
      </c>
      <c r="AU75" s="75">
        <f t="shared" si="5"/>
        <v>0.66999999999999993</v>
      </c>
      <c r="AV75" s="3">
        <f t="shared" si="1"/>
        <v>420</v>
      </c>
    </row>
    <row r="76" spans="43:48" x14ac:dyDescent="0.25">
      <c r="AQ76" s="76" t="s">
        <v>82</v>
      </c>
      <c r="AR76" s="75"/>
      <c r="AS76" s="78">
        <v>26.4</v>
      </c>
      <c r="AT76" s="75">
        <v>6.9690000000000003</v>
      </c>
      <c r="AU76" s="75">
        <f>(7.63-AT76)/2</f>
        <v>0.33049999999999979</v>
      </c>
      <c r="AV76" s="3">
        <f t="shared" si="1"/>
        <v>430</v>
      </c>
    </row>
    <row r="77" spans="43:48" x14ac:dyDescent="0.25">
      <c r="AQ77" s="76" t="s">
        <v>82</v>
      </c>
      <c r="AR77" s="75"/>
      <c r="AS77" s="78">
        <v>29.7</v>
      </c>
      <c r="AT77" s="75">
        <v>6.875</v>
      </c>
      <c r="AU77" s="75">
        <f t="shared" ref="AU77:AU83" si="6">(7.63-AT77)/2</f>
        <v>0.37749999999999995</v>
      </c>
      <c r="AV77" s="3">
        <f t="shared" si="1"/>
        <v>440</v>
      </c>
    </row>
    <row r="78" spans="43:48" x14ac:dyDescent="0.25">
      <c r="AQ78" s="76" t="s">
        <v>82</v>
      </c>
      <c r="AR78" s="75"/>
      <c r="AS78" s="78">
        <v>33.700000000000003</v>
      </c>
      <c r="AT78" s="75">
        <v>6.7649999999999997</v>
      </c>
      <c r="AU78" s="75">
        <f t="shared" si="6"/>
        <v>0.43250000000000011</v>
      </c>
      <c r="AV78" s="3">
        <f t="shared" si="1"/>
        <v>450</v>
      </c>
    </row>
    <row r="79" spans="43:48" x14ac:dyDescent="0.25">
      <c r="AQ79" s="76" t="s">
        <v>82</v>
      </c>
      <c r="AR79" s="75"/>
      <c r="AS79" s="78">
        <v>35.799999999999997</v>
      </c>
      <c r="AT79" s="75">
        <v>6.6950000000000003</v>
      </c>
      <c r="AU79" s="75">
        <f t="shared" si="6"/>
        <v>0.4674999999999998</v>
      </c>
      <c r="AV79" s="3">
        <f t="shared" si="1"/>
        <v>460</v>
      </c>
    </row>
    <row r="80" spans="43:48" x14ac:dyDescent="0.25">
      <c r="AQ80" s="76" t="s">
        <v>82</v>
      </c>
      <c r="AR80" s="75"/>
      <c r="AS80" s="78">
        <v>39</v>
      </c>
      <c r="AT80" s="75">
        <v>6.625</v>
      </c>
      <c r="AU80" s="75">
        <f t="shared" si="6"/>
        <v>0.50249999999999995</v>
      </c>
      <c r="AV80" s="3">
        <f t="shared" si="1"/>
        <v>470</v>
      </c>
    </row>
    <row r="81" spans="43:48" x14ac:dyDescent="0.25">
      <c r="AQ81" s="76" t="s">
        <v>82</v>
      </c>
      <c r="AR81" s="75"/>
      <c r="AS81" s="78">
        <v>42.8</v>
      </c>
      <c r="AT81" s="75">
        <v>6.5010000000000003</v>
      </c>
      <c r="AU81" s="75">
        <f t="shared" si="6"/>
        <v>0.56449999999999978</v>
      </c>
      <c r="AV81" s="3">
        <f t="shared" si="1"/>
        <v>480</v>
      </c>
    </row>
    <row r="82" spans="43:48" x14ac:dyDescent="0.25">
      <c r="AQ82" s="76" t="s">
        <v>82</v>
      </c>
      <c r="AR82" s="75"/>
      <c r="AS82" s="78">
        <v>45.3</v>
      </c>
      <c r="AT82" s="75">
        <v>6.4349999999999996</v>
      </c>
      <c r="AU82" s="75">
        <f t="shared" si="6"/>
        <v>0.59750000000000014</v>
      </c>
      <c r="AV82" s="3">
        <f t="shared" si="1"/>
        <v>490</v>
      </c>
    </row>
    <row r="83" spans="43:48" x14ac:dyDescent="0.25">
      <c r="AQ83" s="76" t="s">
        <v>82</v>
      </c>
      <c r="AR83" s="75"/>
      <c r="AS83" s="78">
        <v>47.1</v>
      </c>
      <c r="AT83" s="75">
        <v>6.375</v>
      </c>
      <c r="AU83" s="75">
        <f t="shared" si="6"/>
        <v>0.62749999999999995</v>
      </c>
      <c r="AV83" s="3">
        <f t="shared" si="1"/>
        <v>500</v>
      </c>
    </row>
    <row r="84" spans="43:48" x14ac:dyDescent="0.25">
      <c r="AQ84" s="76" t="s">
        <v>83</v>
      </c>
      <c r="AR84" s="75"/>
      <c r="AS84" s="80">
        <v>28.0001</v>
      </c>
      <c r="AT84" s="75">
        <v>8.0169999999999995</v>
      </c>
      <c r="AU84" s="75">
        <f>(8.63-AT84)/2</f>
        <v>0.30650000000000066</v>
      </c>
      <c r="AV84" s="3">
        <f t="shared" si="1"/>
        <v>510</v>
      </c>
    </row>
    <row r="85" spans="43:48" x14ac:dyDescent="0.25">
      <c r="AQ85" s="76" t="s">
        <v>83</v>
      </c>
      <c r="AR85" s="75"/>
      <c r="AS85" s="80">
        <v>32.0002</v>
      </c>
      <c r="AT85" s="75">
        <v>7.9210000000000003</v>
      </c>
      <c r="AU85" s="75">
        <f t="shared" ref="AU85:AU90" si="7">(8.63-AT85)/2</f>
        <v>0.35450000000000026</v>
      </c>
      <c r="AV85" s="3">
        <f t="shared" si="1"/>
        <v>520</v>
      </c>
    </row>
    <row r="86" spans="43:48" x14ac:dyDescent="0.25">
      <c r="AQ86" s="76" t="s">
        <v>83</v>
      </c>
      <c r="AR86" s="75"/>
      <c r="AS86" s="78">
        <v>36</v>
      </c>
      <c r="AT86" s="75">
        <v>7.8250000000000002</v>
      </c>
      <c r="AU86" s="75">
        <f t="shared" si="7"/>
        <v>0.4025000000000003</v>
      </c>
      <c r="AV86" s="3">
        <f t="shared" si="1"/>
        <v>530</v>
      </c>
    </row>
    <row r="87" spans="43:48" x14ac:dyDescent="0.25">
      <c r="AQ87" s="76" t="s">
        <v>83</v>
      </c>
      <c r="AR87" s="75"/>
      <c r="AS87" s="78">
        <v>40</v>
      </c>
      <c r="AT87" s="75">
        <v>7.7249999999999996</v>
      </c>
      <c r="AU87" s="75">
        <f t="shared" si="7"/>
        <v>0.45250000000000057</v>
      </c>
      <c r="AV87" s="3">
        <f t="shared" si="1"/>
        <v>540</v>
      </c>
    </row>
    <row r="88" spans="43:48" x14ac:dyDescent="0.25">
      <c r="AQ88" s="76" t="s">
        <v>83</v>
      </c>
      <c r="AR88" s="75"/>
      <c r="AS88" s="80">
        <v>44.000100000000003</v>
      </c>
      <c r="AT88" s="75">
        <v>7.625</v>
      </c>
      <c r="AU88" s="75">
        <f t="shared" si="7"/>
        <v>0.50250000000000039</v>
      </c>
      <c r="AV88" s="3">
        <f t="shared" si="1"/>
        <v>550</v>
      </c>
    </row>
    <row r="89" spans="43:48" x14ac:dyDescent="0.25">
      <c r="AQ89" s="76" t="s">
        <v>83</v>
      </c>
      <c r="AR89" s="75"/>
      <c r="AS89" s="78">
        <v>49</v>
      </c>
      <c r="AT89" s="75">
        <v>7.5110000000000001</v>
      </c>
      <c r="AU89" s="75">
        <f t="shared" si="7"/>
        <v>0.55950000000000033</v>
      </c>
      <c r="AV89" s="3">
        <f t="shared" si="1"/>
        <v>560</v>
      </c>
    </row>
    <row r="90" spans="43:48" x14ac:dyDescent="0.25">
      <c r="AQ90" s="76" t="s">
        <v>83</v>
      </c>
      <c r="AR90" s="75"/>
      <c r="AS90" s="78">
        <v>52</v>
      </c>
      <c r="AT90" s="75">
        <v>7.4349999999999996</v>
      </c>
      <c r="AU90" s="75">
        <f t="shared" si="7"/>
        <v>0.59750000000000059</v>
      </c>
      <c r="AV90" s="3">
        <f t="shared" si="1"/>
        <v>570</v>
      </c>
    </row>
    <row r="91" spans="43:48" x14ac:dyDescent="0.25">
      <c r="AQ91" s="76" t="s">
        <v>84</v>
      </c>
      <c r="AR91" s="75"/>
      <c r="AS91" s="80">
        <v>36.000100000000003</v>
      </c>
      <c r="AT91" s="75">
        <v>8.9209999999999994</v>
      </c>
      <c r="AU91" s="75">
        <f>(9.63-AT91)/2</f>
        <v>0.3545000000000007</v>
      </c>
      <c r="AV91" s="3">
        <f t="shared" si="1"/>
        <v>580</v>
      </c>
    </row>
    <row r="92" spans="43:48" x14ac:dyDescent="0.25">
      <c r="AQ92" s="76" t="s">
        <v>84</v>
      </c>
      <c r="AR92" s="75"/>
      <c r="AS92" s="80">
        <v>40.000100000000003</v>
      </c>
      <c r="AT92" s="75">
        <v>8.8350000000000009</v>
      </c>
      <c r="AU92" s="75">
        <f t="shared" ref="AU92:AU99" si="8">(9.63-AT92)/2</f>
        <v>0.39749999999999996</v>
      </c>
      <c r="AV92" s="3">
        <f t="shared" si="1"/>
        <v>590</v>
      </c>
    </row>
    <row r="93" spans="43:48" x14ac:dyDescent="0.25">
      <c r="AQ93" s="76" t="s">
        <v>84</v>
      </c>
      <c r="AR93" s="75"/>
      <c r="AS93" s="78">
        <v>43.5</v>
      </c>
      <c r="AT93" s="75">
        <v>8.7550000000000008</v>
      </c>
      <c r="AU93" s="75">
        <f t="shared" si="8"/>
        <v>0.4375</v>
      </c>
      <c r="AV93" s="3">
        <f t="shared" si="1"/>
        <v>600</v>
      </c>
    </row>
    <row r="94" spans="43:48" x14ac:dyDescent="0.25">
      <c r="AQ94" s="76" t="s">
        <v>84</v>
      </c>
      <c r="AR94" s="75"/>
      <c r="AS94" s="78">
        <v>47</v>
      </c>
      <c r="AT94" s="75">
        <v>8.6809999999999992</v>
      </c>
      <c r="AU94" s="75">
        <f t="shared" si="8"/>
        <v>0.47450000000000081</v>
      </c>
      <c r="AV94" s="3">
        <f t="shared" si="1"/>
        <v>610</v>
      </c>
    </row>
    <row r="95" spans="43:48" x14ac:dyDescent="0.25">
      <c r="AQ95" s="76" t="s">
        <v>84</v>
      </c>
      <c r="AR95" s="75"/>
      <c r="AS95" s="78">
        <v>53.5</v>
      </c>
      <c r="AT95" s="75">
        <v>8.5350000000000001</v>
      </c>
      <c r="AU95" s="75">
        <f t="shared" si="8"/>
        <v>0.54750000000000032</v>
      </c>
      <c r="AV95" s="3">
        <f t="shared" si="1"/>
        <v>620</v>
      </c>
    </row>
    <row r="96" spans="43:48" x14ac:dyDescent="0.25">
      <c r="AQ96" s="76" t="s">
        <v>84</v>
      </c>
      <c r="AR96" s="75"/>
      <c r="AS96" s="78">
        <v>58.4</v>
      </c>
      <c r="AT96" s="75">
        <v>8.4350000000000005</v>
      </c>
      <c r="AU96" s="75">
        <f t="shared" si="8"/>
        <v>0.59750000000000014</v>
      </c>
      <c r="AV96" s="3">
        <f t="shared" si="1"/>
        <v>630</v>
      </c>
    </row>
    <row r="97" spans="43:48" x14ac:dyDescent="0.25">
      <c r="AQ97" s="76" t="s">
        <v>84</v>
      </c>
      <c r="AR97" s="75"/>
      <c r="AS97" s="78">
        <v>59.4</v>
      </c>
      <c r="AT97" s="75">
        <v>8.407</v>
      </c>
      <c r="AU97" s="75">
        <f t="shared" si="8"/>
        <v>0.61150000000000038</v>
      </c>
      <c r="AV97" s="3">
        <f t="shared" si="1"/>
        <v>640</v>
      </c>
    </row>
    <row r="98" spans="43:48" x14ac:dyDescent="0.25">
      <c r="AQ98" s="76" t="s">
        <v>84</v>
      </c>
      <c r="AR98" s="75"/>
      <c r="AS98" s="78">
        <v>61.1</v>
      </c>
      <c r="AT98" s="75">
        <v>8.375</v>
      </c>
      <c r="AU98" s="75">
        <f t="shared" si="8"/>
        <v>0.62750000000000039</v>
      </c>
      <c r="AV98" s="3">
        <f t="shared" si="1"/>
        <v>650</v>
      </c>
    </row>
    <row r="99" spans="43:48" x14ac:dyDescent="0.25">
      <c r="AQ99" s="76" t="s">
        <v>84</v>
      </c>
      <c r="AR99" s="75"/>
      <c r="AS99" s="78">
        <v>62.8</v>
      </c>
      <c r="AT99" s="75">
        <v>8.625</v>
      </c>
      <c r="AU99" s="75">
        <f t="shared" si="8"/>
        <v>0.50250000000000039</v>
      </c>
      <c r="AV99" s="3">
        <f t="shared" si="1"/>
        <v>660</v>
      </c>
    </row>
    <row r="100" spans="43:48" x14ac:dyDescent="0.25">
      <c r="AQ100" s="76" t="s">
        <v>85</v>
      </c>
      <c r="AR100" s="75"/>
      <c r="AS100" s="78">
        <v>40.5</v>
      </c>
      <c r="AT100" s="75">
        <v>10.050000000000001</v>
      </c>
      <c r="AU100" s="75">
        <f>(10.75-AT100)/2</f>
        <v>0.34999999999999964</v>
      </c>
      <c r="AV100" s="3">
        <f t="shared" si="1"/>
        <v>670</v>
      </c>
    </row>
    <row r="101" spans="43:48" x14ac:dyDescent="0.25">
      <c r="AQ101" s="76" t="s">
        <v>85</v>
      </c>
      <c r="AR101" s="75"/>
      <c r="AS101" s="78">
        <v>45.5</v>
      </c>
      <c r="AT101" s="75">
        <v>9.9499999999999993</v>
      </c>
      <c r="AU101" s="75">
        <f t="shared" ref="AU101:AU105" si="9">(10.75-AT101)/2</f>
        <v>0.40000000000000036</v>
      </c>
      <c r="AV101" s="3">
        <f t="shared" si="1"/>
        <v>680</v>
      </c>
    </row>
    <row r="102" spans="43:48" x14ac:dyDescent="0.25">
      <c r="AQ102" s="76" t="s">
        <v>85</v>
      </c>
      <c r="AR102" s="75"/>
      <c r="AS102" s="78">
        <v>51</v>
      </c>
      <c r="AT102" s="75">
        <v>9.85</v>
      </c>
      <c r="AU102" s="75">
        <f t="shared" si="9"/>
        <v>0.45000000000000018</v>
      </c>
      <c r="AV102" s="3">
        <f t="shared" si="1"/>
        <v>690</v>
      </c>
    </row>
    <row r="103" spans="43:48" x14ac:dyDescent="0.25">
      <c r="AQ103" s="76" t="s">
        <v>85</v>
      </c>
      <c r="AR103" s="75"/>
      <c r="AS103" s="78">
        <v>55.5</v>
      </c>
      <c r="AT103" s="75">
        <v>9.76</v>
      </c>
      <c r="AU103" s="75">
        <f t="shared" si="9"/>
        <v>0.49500000000000011</v>
      </c>
      <c r="AV103" s="3">
        <f t="shared" si="1"/>
        <v>700</v>
      </c>
    </row>
    <row r="104" spans="43:48" x14ac:dyDescent="0.25">
      <c r="AQ104" s="76" t="s">
        <v>85</v>
      </c>
      <c r="AR104" s="75"/>
      <c r="AS104" s="78">
        <v>60.7</v>
      </c>
      <c r="AT104" s="75">
        <v>9.66</v>
      </c>
      <c r="AU104" s="75">
        <f t="shared" si="9"/>
        <v>0.54499999999999993</v>
      </c>
      <c r="AV104" s="3">
        <f t="shared" si="1"/>
        <v>710</v>
      </c>
    </row>
    <row r="105" spans="43:48" x14ac:dyDescent="0.25">
      <c r="AQ105" s="76" t="s">
        <v>85</v>
      </c>
      <c r="AR105" s="75"/>
      <c r="AS105" s="78">
        <v>65.7</v>
      </c>
      <c r="AT105" s="75">
        <v>9.56</v>
      </c>
      <c r="AU105" s="75">
        <f t="shared" si="9"/>
        <v>0.59499999999999975</v>
      </c>
      <c r="AV105" s="3">
        <f t="shared" si="1"/>
        <v>720</v>
      </c>
    </row>
    <row r="106" spans="43:48" x14ac:dyDescent="0.25">
      <c r="AQ106" s="76" t="s">
        <v>86</v>
      </c>
      <c r="AR106" s="75"/>
      <c r="AS106" s="80">
        <v>47.000100000000003</v>
      </c>
      <c r="AT106" s="75">
        <v>11</v>
      </c>
      <c r="AU106" s="75">
        <f>(11.75-AT106)/2</f>
        <v>0.375</v>
      </c>
      <c r="AV106" s="3">
        <f t="shared" si="1"/>
        <v>730</v>
      </c>
    </row>
    <row r="107" spans="43:48" x14ac:dyDescent="0.25">
      <c r="AQ107" s="76" t="s">
        <v>86</v>
      </c>
      <c r="AR107" s="75"/>
      <c r="AS107" s="78">
        <v>54</v>
      </c>
      <c r="AT107" s="75">
        <v>10.88</v>
      </c>
      <c r="AU107" s="75">
        <f t="shared" ref="AU107:AU110" si="10">(11.75-AT107)/2</f>
        <v>0.43499999999999961</v>
      </c>
      <c r="AV107" s="3">
        <f t="shared" si="1"/>
        <v>740</v>
      </c>
    </row>
    <row r="108" spans="43:48" x14ac:dyDescent="0.25">
      <c r="AQ108" s="76" t="s">
        <v>86</v>
      </c>
      <c r="AR108" s="75"/>
      <c r="AS108" s="78">
        <v>60</v>
      </c>
      <c r="AT108" s="75">
        <v>10.772</v>
      </c>
      <c r="AU108" s="75">
        <f t="shared" si="10"/>
        <v>0.48899999999999988</v>
      </c>
      <c r="AV108" s="3">
        <f t="shared" si="1"/>
        <v>750</v>
      </c>
    </row>
    <row r="109" spans="43:48" x14ac:dyDescent="0.25">
      <c r="AQ109" s="76" t="s">
        <v>86</v>
      </c>
      <c r="AR109" s="75"/>
      <c r="AS109" s="78">
        <v>65</v>
      </c>
      <c r="AT109" s="75">
        <v>10.682</v>
      </c>
      <c r="AU109" s="75">
        <f t="shared" si="10"/>
        <v>0.53399999999999981</v>
      </c>
      <c r="AV109" s="3">
        <f t="shared" ref="AV109:AV127" si="11">AV108+10</f>
        <v>760</v>
      </c>
    </row>
    <row r="110" spans="43:48" x14ac:dyDescent="0.25">
      <c r="AQ110" s="76" t="s">
        <v>86</v>
      </c>
      <c r="AR110" s="75"/>
      <c r="AS110" s="78">
        <v>71</v>
      </c>
      <c r="AT110" s="75">
        <v>10.586</v>
      </c>
      <c r="AU110" s="75">
        <f t="shared" si="10"/>
        <v>0.58199999999999985</v>
      </c>
      <c r="AV110" s="3">
        <f t="shared" si="11"/>
        <v>770</v>
      </c>
    </row>
    <row r="111" spans="43:48" x14ac:dyDescent="0.25">
      <c r="AQ111" s="76" t="s">
        <v>87</v>
      </c>
      <c r="AR111" s="75"/>
      <c r="AS111" s="78">
        <v>54.5</v>
      </c>
      <c r="AT111" s="75">
        <v>12.615</v>
      </c>
      <c r="AU111" s="75">
        <f>(13.38-AT111)/2</f>
        <v>0.38250000000000028</v>
      </c>
      <c r="AV111" s="3">
        <f t="shared" si="11"/>
        <v>780</v>
      </c>
    </row>
    <row r="112" spans="43:48" x14ac:dyDescent="0.25">
      <c r="AQ112" s="76" t="s">
        <v>87</v>
      </c>
      <c r="AS112" s="78">
        <v>61</v>
      </c>
      <c r="AT112" s="75">
        <v>12.515000000000001</v>
      </c>
      <c r="AU112" s="75">
        <f t="shared" ref="AU112:AU117" si="12">(13.38-AT112)/2</f>
        <v>0.43250000000000011</v>
      </c>
      <c r="AV112" s="3">
        <f t="shared" si="11"/>
        <v>790</v>
      </c>
    </row>
    <row r="113" spans="43:48" x14ac:dyDescent="0.25">
      <c r="AQ113" s="76" t="s">
        <v>87</v>
      </c>
      <c r="AS113" s="78">
        <v>68</v>
      </c>
      <c r="AT113" s="75">
        <v>12.414999999999999</v>
      </c>
      <c r="AU113" s="75">
        <f t="shared" si="12"/>
        <v>0.48250000000000082</v>
      </c>
      <c r="AV113" s="3">
        <f t="shared" si="11"/>
        <v>800</v>
      </c>
    </row>
    <row r="114" spans="43:48" x14ac:dyDescent="0.25">
      <c r="AQ114" s="76" t="s">
        <v>87</v>
      </c>
      <c r="AS114" s="78">
        <v>72</v>
      </c>
      <c r="AT114" s="75">
        <v>12.347</v>
      </c>
      <c r="AU114" s="75">
        <f t="shared" si="12"/>
        <v>0.51650000000000063</v>
      </c>
      <c r="AV114" s="3">
        <f t="shared" si="11"/>
        <v>810</v>
      </c>
    </row>
    <row r="115" spans="43:48" x14ac:dyDescent="0.25">
      <c r="AQ115" s="76" t="s">
        <v>87</v>
      </c>
      <c r="AS115" s="78">
        <v>77</v>
      </c>
      <c r="AT115" s="75">
        <v>12.275</v>
      </c>
      <c r="AU115" s="75">
        <f t="shared" si="12"/>
        <v>0.55250000000000021</v>
      </c>
      <c r="AV115" s="3">
        <f t="shared" si="11"/>
        <v>820</v>
      </c>
    </row>
    <row r="116" spans="43:48" x14ac:dyDescent="0.25">
      <c r="AQ116" s="76" t="s">
        <v>87</v>
      </c>
      <c r="AS116" s="78">
        <v>80.7</v>
      </c>
      <c r="AT116" s="75">
        <v>12.215</v>
      </c>
      <c r="AU116" s="75">
        <f t="shared" si="12"/>
        <v>0.58250000000000046</v>
      </c>
      <c r="AV116" s="3">
        <f t="shared" si="11"/>
        <v>830</v>
      </c>
    </row>
    <row r="117" spans="43:48" x14ac:dyDescent="0.25">
      <c r="AQ117" s="76" t="s">
        <v>87</v>
      </c>
      <c r="AS117" s="78">
        <v>88.2</v>
      </c>
      <c r="AT117" s="75">
        <v>12.375</v>
      </c>
      <c r="AU117" s="75">
        <f t="shared" si="12"/>
        <v>0.50250000000000039</v>
      </c>
      <c r="AV117" s="3">
        <f t="shared" si="11"/>
        <v>840</v>
      </c>
    </row>
    <row r="118" spans="43:48" x14ac:dyDescent="0.25">
      <c r="AQ118" s="76" t="s">
        <v>88</v>
      </c>
      <c r="AS118" s="78">
        <v>82.5</v>
      </c>
      <c r="AT118" s="75">
        <v>12.875999999999999</v>
      </c>
      <c r="AU118" s="75">
        <f>(14-AT118)/2</f>
        <v>0.56200000000000028</v>
      </c>
      <c r="AV118" s="3">
        <f t="shared" si="11"/>
        <v>850</v>
      </c>
    </row>
    <row r="119" spans="43:48" x14ac:dyDescent="0.25">
      <c r="AQ119" s="76" t="s">
        <v>88</v>
      </c>
      <c r="AS119" s="78">
        <v>94.8</v>
      </c>
      <c r="AT119" s="75">
        <v>12.688000000000001</v>
      </c>
      <c r="AU119" s="75">
        <f t="shared" ref="AU119:AU121" si="13">(14-AT119)/2</f>
        <v>0.65599999999999969</v>
      </c>
      <c r="AV119" s="3">
        <f t="shared" si="11"/>
        <v>860</v>
      </c>
    </row>
    <row r="120" spans="43:48" x14ac:dyDescent="0.25">
      <c r="AQ120" s="76" t="s">
        <v>88</v>
      </c>
      <c r="AS120" s="78">
        <v>99</v>
      </c>
      <c r="AT120" s="75">
        <v>12.624000000000001</v>
      </c>
      <c r="AU120" s="75">
        <f t="shared" si="13"/>
        <v>0.68799999999999972</v>
      </c>
      <c r="AV120" s="3">
        <f t="shared" si="11"/>
        <v>870</v>
      </c>
    </row>
    <row r="121" spans="43:48" x14ac:dyDescent="0.25">
      <c r="AQ121" s="76" t="s">
        <v>88</v>
      </c>
      <c r="AS121" s="78">
        <v>114</v>
      </c>
      <c r="AT121" s="75">
        <v>12.4</v>
      </c>
      <c r="AU121" s="75">
        <f t="shared" si="13"/>
        <v>0.79999999999999982</v>
      </c>
      <c r="AV121" s="3">
        <f t="shared" si="11"/>
        <v>880</v>
      </c>
    </row>
    <row r="122" spans="43:48" x14ac:dyDescent="0.25">
      <c r="AQ122" s="76" t="s">
        <v>89</v>
      </c>
      <c r="AS122" s="80">
        <v>65.000100000000003</v>
      </c>
      <c r="AT122" s="75">
        <v>15.25</v>
      </c>
      <c r="AU122" s="75">
        <f>(16-AT122)/2</f>
        <v>0.375</v>
      </c>
      <c r="AV122" s="3">
        <f t="shared" si="11"/>
        <v>890</v>
      </c>
    </row>
    <row r="123" spans="43:48" x14ac:dyDescent="0.25">
      <c r="AQ123" s="76" t="s">
        <v>89</v>
      </c>
      <c r="AS123" s="78">
        <v>75</v>
      </c>
      <c r="AT123" s="75">
        <v>15.124000000000001</v>
      </c>
      <c r="AU123" s="75">
        <f t="shared" ref="AU123:AU127" si="14">(16-AT123)/2</f>
        <v>0.43799999999999972</v>
      </c>
      <c r="AV123" s="3">
        <f t="shared" si="11"/>
        <v>900</v>
      </c>
    </row>
    <row r="124" spans="43:48" x14ac:dyDescent="0.25">
      <c r="AQ124" s="76" t="s">
        <v>89</v>
      </c>
      <c r="AS124" s="78">
        <v>84</v>
      </c>
      <c r="AT124" s="75">
        <v>15.01</v>
      </c>
      <c r="AU124" s="75">
        <f t="shared" si="14"/>
        <v>0.49500000000000011</v>
      </c>
      <c r="AV124" s="3">
        <f t="shared" si="11"/>
        <v>910</v>
      </c>
    </row>
    <row r="125" spans="43:48" x14ac:dyDescent="0.25">
      <c r="AQ125" s="76" t="s">
        <v>89</v>
      </c>
      <c r="AS125" s="78">
        <v>94.5</v>
      </c>
      <c r="AT125" s="75">
        <v>14.875999999999999</v>
      </c>
      <c r="AU125" s="75">
        <f t="shared" si="14"/>
        <v>0.56200000000000028</v>
      </c>
      <c r="AV125" s="3">
        <f t="shared" si="11"/>
        <v>920</v>
      </c>
    </row>
    <row r="126" spans="43:48" x14ac:dyDescent="0.25">
      <c r="AQ126" s="76" t="s">
        <v>89</v>
      </c>
      <c r="AS126" s="78">
        <v>109</v>
      </c>
      <c r="AT126" s="75">
        <v>14.688000000000001</v>
      </c>
      <c r="AU126" s="75">
        <f t="shared" si="14"/>
        <v>0.65599999999999969</v>
      </c>
      <c r="AV126" s="3">
        <f t="shared" si="11"/>
        <v>930</v>
      </c>
    </row>
    <row r="127" spans="43:48" x14ac:dyDescent="0.25">
      <c r="AQ127" s="76" t="s">
        <v>89</v>
      </c>
      <c r="AS127" s="78">
        <v>128</v>
      </c>
      <c r="AT127" s="75">
        <v>14.438000000000001</v>
      </c>
      <c r="AU127" s="75">
        <f t="shared" si="14"/>
        <v>0.78099999999999969</v>
      </c>
      <c r="AV127" s="3">
        <f t="shared" si="11"/>
        <v>940</v>
      </c>
    </row>
    <row r="131" spans="42:48" ht="15.75" x14ac:dyDescent="0.25">
      <c r="AQ131" s="86" t="s">
        <v>128</v>
      </c>
    </row>
    <row r="132" spans="42:48" x14ac:dyDescent="0.25">
      <c r="AQ132" s="73" t="s">
        <v>73</v>
      </c>
      <c r="AR132" s="73" t="s">
        <v>90</v>
      </c>
      <c r="AS132" s="73" t="s">
        <v>90</v>
      </c>
      <c r="AT132" s="73" t="s">
        <v>137</v>
      </c>
      <c r="AU132" s="73" t="s">
        <v>100</v>
      </c>
      <c r="AV132" s="73" t="s">
        <v>163</v>
      </c>
    </row>
    <row r="133" spans="42:48" x14ac:dyDescent="0.25">
      <c r="AP133" s="3" t="s">
        <v>126</v>
      </c>
      <c r="AQ133" s="3" t="s">
        <v>167</v>
      </c>
      <c r="AR133" s="3" t="s">
        <v>167</v>
      </c>
      <c r="AS133" s="3" t="s">
        <v>168</v>
      </c>
      <c r="AT133" s="3" t="s">
        <v>168</v>
      </c>
      <c r="AU133" s="3" t="s">
        <v>168</v>
      </c>
      <c r="AV133" s="3" t="s">
        <v>168</v>
      </c>
    </row>
    <row r="134" spans="42:48" x14ac:dyDescent="0.25">
      <c r="AP134" s="3" t="s">
        <v>127</v>
      </c>
      <c r="AQ134" s="3" t="s">
        <v>129</v>
      </c>
      <c r="AR134" s="81">
        <v>3.75</v>
      </c>
      <c r="AS134" s="3">
        <f>AR134*25.4</f>
        <v>95.25</v>
      </c>
      <c r="AT134" s="3">
        <v>60.3</v>
      </c>
      <c r="AU134" s="3">
        <v>50</v>
      </c>
      <c r="AV134" s="4">
        <f>(AS134-AT134)/2</f>
        <v>17.475000000000001</v>
      </c>
    </row>
    <row r="135" spans="42:48" x14ac:dyDescent="0.25">
      <c r="AQ135" s="3" t="s">
        <v>130</v>
      </c>
      <c r="AR135" s="81">
        <v>4.75</v>
      </c>
      <c r="AS135" s="3">
        <f t="shared" ref="AS135:AS148" si="15">AR135*25.4</f>
        <v>120.64999999999999</v>
      </c>
      <c r="AT135" s="3">
        <v>88.9</v>
      </c>
      <c r="AU135" s="3">
        <v>78</v>
      </c>
      <c r="AV135" s="4">
        <f t="shared" ref="AV135:AV148" si="16">(AS135-AT135)/2</f>
        <v>15.874999999999993</v>
      </c>
    </row>
    <row r="136" spans="42:48" x14ac:dyDescent="0.25">
      <c r="AQ136" s="3" t="s">
        <v>131</v>
      </c>
      <c r="AR136" s="81">
        <v>5.875</v>
      </c>
      <c r="AS136" s="3">
        <f t="shared" si="15"/>
        <v>149.22499999999999</v>
      </c>
      <c r="AT136" s="3">
        <v>101.6</v>
      </c>
      <c r="AU136" s="3">
        <v>88</v>
      </c>
      <c r="AV136" s="4">
        <f t="shared" si="16"/>
        <v>23.8125</v>
      </c>
    </row>
    <row r="137" spans="42:48" x14ac:dyDescent="0.25">
      <c r="AQ137" s="3" t="s">
        <v>77</v>
      </c>
      <c r="AR137" s="85" t="s">
        <v>158</v>
      </c>
      <c r="AS137" s="3">
        <f t="shared" si="15"/>
        <v>149.22499999999999</v>
      </c>
      <c r="AT137" s="3">
        <v>114.3</v>
      </c>
      <c r="AU137" s="3">
        <v>101</v>
      </c>
      <c r="AV137" s="4">
        <f t="shared" si="16"/>
        <v>17.462499999999999</v>
      </c>
    </row>
    <row r="138" spans="42:48" x14ac:dyDescent="0.25">
      <c r="AQ138" s="3" t="s">
        <v>78</v>
      </c>
      <c r="AR138" s="85" t="s">
        <v>158</v>
      </c>
      <c r="AS138" s="3">
        <f t="shared" si="15"/>
        <v>149.22499999999999</v>
      </c>
      <c r="AT138" s="3">
        <v>127</v>
      </c>
      <c r="AU138" s="3">
        <v>114</v>
      </c>
      <c r="AV138" s="4">
        <f t="shared" si="16"/>
        <v>11.112499999999997</v>
      </c>
    </row>
    <row r="139" spans="42:48" x14ac:dyDescent="0.25">
      <c r="AQ139" s="3" t="s">
        <v>79</v>
      </c>
      <c r="AR139" s="85" t="s">
        <v>165</v>
      </c>
      <c r="AS139" s="3">
        <f t="shared" si="15"/>
        <v>171.45</v>
      </c>
      <c r="AT139" s="3">
        <v>139</v>
      </c>
      <c r="AU139" s="3">
        <v>127</v>
      </c>
      <c r="AV139" s="4">
        <f t="shared" si="16"/>
        <v>16.224999999999994</v>
      </c>
    </row>
    <row r="140" spans="42:48" x14ac:dyDescent="0.25">
      <c r="AQ140" s="3" t="s">
        <v>132</v>
      </c>
      <c r="AR140" s="85" t="s">
        <v>159</v>
      </c>
      <c r="AS140" s="3">
        <f t="shared" si="15"/>
        <v>200.02499999999998</v>
      </c>
      <c r="AT140" s="3">
        <v>168</v>
      </c>
      <c r="AU140" s="3">
        <v>156</v>
      </c>
      <c r="AV140" s="4">
        <f t="shared" si="16"/>
        <v>16.012499999999989</v>
      </c>
    </row>
    <row r="141" spans="42:48" x14ac:dyDescent="0.25">
      <c r="AQ141" s="3" t="s">
        <v>81</v>
      </c>
      <c r="AR141" s="85" t="s">
        <v>159</v>
      </c>
      <c r="AS141" s="3">
        <f t="shared" si="15"/>
        <v>200.02499999999998</v>
      </c>
      <c r="AT141" s="3">
        <v>177.8</v>
      </c>
      <c r="AU141" s="3">
        <v>164</v>
      </c>
      <c r="AV141" s="4">
        <f t="shared" si="16"/>
        <v>11.112499999999983</v>
      </c>
    </row>
    <row r="142" spans="42:48" x14ac:dyDescent="0.25">
      <c r="AQ142" s="3" t="s">
        <v>133</v>
      </c>
      <c r="AR142" s="85" t="s">
        <v>164</v>
      </c>
      <c r="AS142" s="3">
        <f t="shared" si="15"/>
        <v>215.89999999999998</v>
      </c>
      <c r="AT142" s="3">
        <v>193</v>
      </c>
      <c r="AU142" s="3">
        <v>177</v>
      </c>
      <c r="AV142" s="4">
        <f t="shared" si="16"/>
        <v>11.449999999999989</v>
      </c>
    </row>
    <row r="143" spans="42:48" x14ac:dyDescent="0.25">
      <c r="AQ143" s="3" t="s">
        <v>134</v>
      </c>
      <c r="AR143" s="85" t="s">
        <v>160</v>
      </c>
      <c r="AS143" s="3">
        <f t="shared" si="15"/>
        <v>241.29999999999998</v>
      </c>
      <c r="AT143" s="3">
        <v>219.1</v>
      </c>
      <c r="AU143" s="3">
        <v>205</v>
      </c>
      <c r="AV143" s="4">
        <f t="shared" si="16"/>
        <v>11.099999999999994</v>
      </c>
    </row>
    <row r="144" spans="42:48" x14ac:dyDescent="0.25">
      <c r="AQ144" s="3" t="s">
        <v>135</v>
      </c>
      <c r="AR144" s="85" t="s">
        <v>161</v>
      </c>
      <c r="AS144" s="3">
        <f t="shared" si="15"/>
        <v>269.875</v>
      </c>
      <c r="AT144" s="3">
        <v>244.5</v>
      </c>
      <c r="AU144" s="3">
        <v>230</v>
      </c>
      <c r="AV144" s="4">
        <f t="shared" si="16"/>
        <v>12.6875</v>
      </c>
    </row>
    <row r="145" spans="42:48" x14ac:dyDescent="0.25">
      <c r="AQ145" s="3" t="s">
        <v>85</v>
      </c>
      <c r="AR145" s="85" t="s">
        <v>162</v>
      </c>
      <c r="AS145" s="3">
        <f t="shared" si="15"/>
        <v>311.14999999999998</v>
      </c>
      <c r="AT145" s="3">
        <v>273.10000000000002</v>
      </c>
      <c r="AU145" s="3">
        <v>256</v>
      </c>
      <c r="AV145" s="4">
        <f t="shared" si="16"/>
        <v>19.024999999999977</v>
      </c>
    </row>
    <row r="146" spans="42:48" x14ac:dyDescent="0.25">
      <c r="AQ146" s="3" t="s">
        <v>136</v>
      </c>
      <c r="AR146" s="85" t="s">
        <v>166</v>
      </c>
      <c r="AS146" s="3">
        <f t="shared" si="15"/>
        <v>374.65</v>
      </c>
      <c r="AT146" s="3">
        <v>323.89999999999998</v>
      </c>
      <c r="AU146" s="3">
        <v>305</v>
      </c>
      <c r="AV146" s="4">
        <f t="shared" si="16"/>
        <v>25.375</v>
      </c>
    </row>
    <row r="147" spans="42:48" x14ac:dyDescent="0.25">
      <c r="AQ147" s="3" t="s">
        <v>88</v>
      </c>
      <c r="AR147" s="85" t="s">
        <v>97</v>
      </c>
      <c r="AS147" s="3">
        <f t="shared" si="15"/>
        <v>406.4</v>
      </c>
      <c r="AT147" s="3">
        <v>355.6</v>
      </c>
      <c r="AU147" s="3">
        <v>336</v>
      </c>
      <c r="AV147" s="4">
        <f t="shared" si="16"/>
        <v>25.399999999999977</v>
      </c>
    </row>
    <row r="148" spans="42:48" x14ac:dyDescent="0.25">
      <c r="AQ148" s="3" t="s">
        <v>89</v>
      </c>
      <c r="AR148" s="85" t="s">
        <v>98</v>
      </c>
      <c r="AS148" s="3">
        <f t="shared" si="15"/>
        <v>457.2</v>
      </c>
      <c r="AT148" s="3">
        <v>406.4</v>
      </c>
      <c r="AU148" s="3">
        <v>387</v>
      </c>
      <c r="AV148" s="4">
        <f t="shared" si="16"/>
        <v>25.400000000000006</v>
      </c>
    </row>
    <row r="149" spans="42:48" x14ac:dyDescent="0.25">
      <c r="AS149" s="85"/>
    </row>
    <row r="150" spans="42:48" x14ac:dyDescent="0.25">
      <c r="AQ150" s="3" t="s">
        <v>73</v>
      </c>
      <c r="AS150" s="3" t="s">
        <v>170</v>
      </c>
      <c r="AT150" s="3" t="s">
        <v>171</v>
      </c>
    </row>
    <row r="151" spans="42:48" x14ac:dyDescent="0.25">
      <c r="AP151" s="73" t="s">
        <v>68</v>
      </c>
      <c r="AQ151" s="3">
        <v>3.38</v>
      </c>
      <c r="AS151" s="3" t="s">
        <v>153</v>
      </c>
      <c r="AT151" s="3">
        <v>21</v>
      </c>
    </row>
    <row r="152" spans="42:48" x14ac:dyDescent="0.25">
      <c r="AQ152" s="3">
        <v>4</v>
      </c>
      <c r="AS152" s="3" t="s">
        <v>154</v>
      </c>
      <c r="AT152" s="3">
        <v>46</v>
      </c>
    </row>
    <row r="153" spans="42:48" x14ac:dyDescent="0.25">
      <c r="AQ153" s="3">
        <v>5.38</v>
      </c>
      <c r="AS153" s="3" t="s">
        <v>155</v>
      </c>
      <c r="AT153" s="3">
        <v>46</v>
      </c>
    </row>
    <row r="154" spans="42:48" x14ac:dyDescent="0.25">
      <c r="AQ154" s="3">
        <v>5.62</v>
      </c>
      <c r="AS154" s="3" t="s">
        <v>156</v>
      </c>
      <c r="AT154" s="3">
        <v>154</v>
      </c>
    </row>
    <row r="155" spans="42:48" x14ac:dyDescent="0.25">
      <c r="AQ155" s="3">
        <v>6.75</v>
      </c>
      <c r="AS155" s="3" t="s">
        <v>157</v>
      </c>
      <c r="AT155" s="3">
        <v>300</v>
      </c>
    </row>
  </sheetData>
  <sheetProtection sheet="1" objects="1" scenarios="1"/>
  <mergeCells count="5">
    <mergeCell ref="F3:Y6"/>
    <mergeCell ref="O16:P16"/>
    <mergeCell ref="B2:AD2"/>
    <mergeCell ref="AF2:AH2"/>
    <mergeCell ref="AK2:AN2"/>
  </mergeCells>
  <conditionalFormatting sqref="I33:V36">
    <cfRule type="colorScale" priority="3">
      <colorScale>
        <cfvo type="min"/>
        <cfvo type="max"/>
        <color theme="0"/>
        <color rgb="FFFFEF9C"/>
      </colorScale>
    </cfRule>
  </conditionalFormatting>
  <dataValidations count="11">
    <dataValidation type="custom" errorStyle="warning" allowBlank="1" showInputMessage="1" showErrorMessage="1" errorTitle="ESP deeper than casing" error="Please fill in a value above casing depth" sqref="D21" xr:uid="{00000000-0002-0000-0100-000000000000}">
      <formula1>D21&gt;D16</formula1>
    </dataValidation>
    <dataValidation type="custom" errorStyle="warning" allowBlank="1" showInputMessage="1" showErrorMessage="1" errorTitle="ESP deeper than casing" sqref="AL14" xr:uid="{00000000-0002-0000-0100-000001000000}">
      <formula1>"C16&gt;C23"</formula1>
    </dataValidation>
    <dataValidation type="list" allowBlank="1" showInputMessage="1" showErrorMessage="1" sqref="Z21 Z32" xr:uid="{00000000-0002-0000-0100-000002000000}">
      <formula1>Casings</formula1>
    </dataValidation>
    <dataValidation type="list" allowBlank="1" showInputMessage="1" showErrorMessage="1" sqref="AB32" xr:uid="{00000000-0002-0000-0100-000003000000}">
      <formula1>INDIRECT($Z$32)</formula1>
    </dataValidation>
    <dataValidation type="list" allowBlank="1" showInputMessage="1" showErrorMessage="1" sqref="Z36" xr:uid="{00000000-0002-0000-0100-000004000000}">
      <formula1>$AQ$134:$AQ$148</formula1>
    </dataValidation>
    <dataValidation type="list" allowBlank="1" showInputMessage="1" showErrorMessage="1" sqref="AB21" xr:uid="{00000000-0002-0000-0100-000005000000}">
      <formula1>INDIRECT($Z$21)</formula1>
    </dataValidation>
    <dataValidation type="list" allowBlank="1" showInputMessage="1" showErrorMessage="1" sqref="C37" xr:uid="{00000000-0002-0000-0100-000007000000}">
      <formula1>$AP$133:$AP$134</formula1>
    </dataValidation>
    <dataValidation type="list" allowBlank="1" showInputMessage="1" showErrorMessage="1" sqref="Z16:AA16" xr:uid="{00000000-0002-0000-0100-000008000000}">
      <formula1>$AQ$151:$AQ$155</formula1>
    </dataValidation>
    <dataValidation type="list" allowBlank="1" showInputMessage="1" showErrorMessage="1" sqref="AB10" xr:uid="{00000000-0002-0000-0100-00000A000000}">
      <formula1>INDIRECT($Z$10)</formula1>
    </dataValidation>
    <dataValidation type="list" allowBlank="1" showInputMessage="1" showErrorMessage="1" sqref="AC32 AC21 AC10" xr:uid="{00000000-0002-0000-0100-000006000000}">
      <formula1>$AR$22:$AR$30</formula1>
    </dataValidation>
    <dataValidation type="list" allowBlank="1" showInputMessage="1" showErrorMessage="1" sqref="Z10" xr:uid="{00000000-0002-0000-0100-000009000000}">
      <formula1>$AQ$6:$AQ$19</formula1>
    </dataValidation>
  </dataValidations>
  <pageMargins left="0.70866141732283472" right="0.70866141732283472" top="0.74803149606299213" bottom="0.74803149606299213" header="0.31496062992125984" footer="0.31496062992125984"/>
  <pageSetup paperSize="9" scale="66"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AA03-2040-4BBF-A799-102CA76690C4}">
  <dimension ref="A1:AC249"/>
  <sheetViews>
    <sheetView workbookViewId="0">
      <selection activeCell="F10" sqref="F10"/>
    </sheetView>
  </sheetViews>
  <sheetFormatPr defaultColWidth="9.140625" defaultRowHeight="15" x14ac:dyDescent="0.35"/>
  <cols>
    <col min="1" max="16384" width="9.140625" style="351"/>
  </cols>
  <sheetData>
    <row r="1" spans="1:29" ht="16.5" x14ac:dyDescent="0.35">
      <c r="A1" s="6"/>
      <c r="B1" s="6" t="s">
        <v>0</v>
      </c>
      <c r="C1" s="278">
        <f>'Energy Prod &amp; Cons'!C10</f>
        <v>135</v>
      </c>
      <c r="D1" s="6" t="s">
        <v>1</v>
      </c>
      <c r="E1" s="6"/>
      <c r="F1" s="6" t="s">
        <v>2</v>
      </c>
      <c r="G1" s="31">
        <f>'Energy Prod &amp; Cons'!G14</f>
        <v>100</v>
      </c>
      <c r="H1" s="6" t="s">
        <v>3</v>
      </c>
      <c r="I1" s="6"/>
      <c r="J1" s="6"/>
      <c r="K1" s="6"/>
      <c r="L1" s="6" t="s">
        <v>35</v>
      </c>
      <c r="M1" s="6"/>
      <c r="N1" s="6"/>
      <c r="O1" s="6"/>
      <c r="P1" s="6"/>
      <c r="Q1" s="7"/>
      <c r="R1" s="8" t="s">
        <v>36</v>
      </c>
      <c r="S1" s="9" t="s">
        <v>48</v>
      </c>
      <c r="T1" s="8" t="s">
        <v>49</v>
      </c>
      <c r="U1" s="10" t="s">
        <v>50</v>
      </c>
      <c r="V1" s="11" t="s">
        <v>51</v>
      </c>
      <c r="W1" s="9" t="s">
        <v>52</v>
      </c>
      <c r="X1" s="12" t="s">
        <v>19</v>
      </c>
      <c r="Y1" s="12" t="s">
        <v>53</v>
      </c>
      <c r="Z1" s="13" t="s">
        <v>53</v>
      </c>
      <c r="AA1" s="6"/>
      <c r="AB1" s="6"/>
      <c r="AC1" s="6"/>
    </row>
    <row r="2" spans="1:29" ht="17.25" thickBot="1" x14ac:dyDescent="0.4">
      <c r="A2" s="6"/>
      <c r="B2" s="6" t="s">
        <v>4</v>
      </c>
      <c r="C2" s="31">
        <f>'Energy Prod &amp; Cons'!C11</f>
        <v>85</v>
      </c>
      <c r="D2" s="6" t="s">
        <v>1</v>
      </c>
      <c r="E2" s="6"/>
      <c r="F2" s="6" t="s">
        <v>5</v>
      </c>
      <c r="G2" s="31">
        <f>'Energy Prod &amp; Cons'!G16</f>
        <v>150</v>
      </c>
      <c r="H2" s="6" t="s">
        <v>6</v>
      </c>
      <c r="I2" s="6"/>
      <c r="J2" s="6"/>
      <c r="K2" s="6"/>
      <c r="L2" s="6" t="s">
        <v>45</v>
      </c>
      <c r="M2" s="14">
        <f>'Energy Prod &amp; Cons'!G10*(0.135-('Flow section 1 prod'!W4*9.8/100000))</f>
        <v>90.531111463556272</v>
      </c>
      <c r="N2" s="6" t="s">
        <v>42</v>
      </c>
      <c r="O2" s="6"/>
      <c r="P2" s="6"/>
      <c r="Q2" s="15"/>
      <c r="R2" s="16" t="s">
        <v>54</v>
      </c>
      <c r="S2" s="16" t="s">
        <v>1</v>
      </c>
      <c r="T2" s="17" t="s">
        <v>55</v>
      </c>
      <c r="U2" s="18" t="s">
        <v>56</v>
      </c>
      <c r="V2" s="19" t="s">
        <v>57</v>
      </c>
      <c r="W2" s="19" t="s">
        <v>58</v>
      </c>
      <c r="X2" s="20" t="s">
        <v>8</v>
      </c>
      <c r="Y2" s="20" t="s">
        <v>30</v>
      </c>
      <c r="Z2" s="21" t="s">
        <v>59</v>
      </c>
      <c r="AA2" s="6"/>
      <c r="AB2" s="6"/>
      <c r="AC2" s="6"/>
    </row>
    <row r="3" spans="1:29" ht="16.5" x14ac:dyDescent="0.35">
      <c r="A3" s="6"/>
      <c r="B3" s="6" t="s">
        <v>7</v>
      </c>
      <c r="C3" s="31">
        <f>'Energy Prod &amp; Cons'!G23</f>
        <v>0.65</v>
      </c>
      <c r="D3" s="6" t="s">
        <v>8</v>
      </c>
      <c r="E3" s="6"/>
      <c r="F3" s="6" t="s">
        <v>9</v>
      </c>
      <c r="G3" s="278">
        <f>'Energy Prod &amp; Cons'!G18</f>
        <v>1500</v>
      </c>
      <c r="H3" s="6" t="s">
        <v>3</v>
      </c>
      <c r="I3" s="6"/>
      <c r="J3" s="6"/>
      <c r="K3" s="6"/>
      <c r="L3" s="6"/>
      <c r="M3" s="6"/>
      <c r="N3" s="6"/>
      <c r="O3" s="6"/>
      <c r="P3" s="6"/>
      <c r="Q3" s="22" t="s">
        <v>60</v>
      </c>
      <c r="R3" s="23">
        <f>'Energy Prod &amp; Cons'!G10</f>
        <v>2550</v>
      </c>
      <c r="S3" s="24">
        <f>C1</f>
        <v>135</v>
      </c>
      <c r="T3" s="25">
        <f>R3/100</f>
        <v>25.5</v>
      </c>
      <c r="U3" s="26">
        <f>C5/1000000</f>
        <v>0.05</v>
      </c>
      <c r="V3" s="26">
        <f>1+0.000001*(-80*S3-3.3*S3^2+0.00175*S3^3+489*T3-2*T3*S3+0.016*S3^2*T3-0.000013*S3^3*T3-0.333*T3^2-0.002*S3*T3^2)</f>
        <v>0.94517574118750003</v>
      </c>
      <c r="W3" s="27">
        <f>(V3+U3*(0.668+0.44*U3+(0.000001*(300*T3-2400*T3*U3+(S3*(80+3*S3-3300*U3-13*T3+47*T3*U3))))))*1000</f>
        <v>980.23210993750001</v>
      </c>
      <c r="X3" s="28">
        <f>(0.42*(U3^0.8-0.17)^2+0.045)*S3^0.8</f>
        <v>2.4101854614206246</v>
      </c>
      <c r="Y3" s="29">
        <f>(0.1+0.333*U3+(1.65+91.9*U3^3)*EXP(-X3))/1000</f>
        <v>2.6584931595742973E-4</v>
      </c>
      <c r="Z3" s="30">
        <f>Y3*1000</f>
        <v>0.26584931595742972</v>
      </c>
      <c r="AA3" s="6"/>
      <c r="AB3" s="6"/>
      <c r="AC3" s="6"/>
    </row>
    <row r="4" spans="1:29" ht="17.25" thickBot="1" x14ac:dyDescent="0.4">
      <c r="A4" s="6"/>
      <c r="B4" s="6" t="s">
        <v>10</v>
      </c>
      <c r="C4" s="31">
        <f>'Energy Prod &amp; Cons'!G25</f>
        <v>0</v>
      </c>
      <c r="D4" s="6" t="s">
        <v>8</v>
      </c>
      <c r="E4" s="6"/>
      <c r="F4" s="6" t="s">
        <v>11</v>
      </c>
      <c r="G4" s="31">
        <f>'Energy Prod &amp; Cons'!G17</f>
        <v>15</v>
      </c>
      <c r="H4" s="6" t="s">
        <v>12</v>
      </c>
      <c r="I4" s="6"/>
      <c r="J4" s="6"/>
      <c r="K4" s="6"/>
      <c r="L4" s="6"/>
      <c r="M4" s="6"/>
      <c r="N4" s="6"/>
      <c r="O4" s="6"/>
      <c r="P4" s="6"/>
      <c r="Q4" s="32" t="s">
        <v>61</v>
      </c>
      <c r="R4" s="33">
        <f>R3</f>
        <v>2550</v>
      </c>
      <c r="S4" s="34">
        <f>C2</f>
        <v>85</v>
      </c>
      <c r="T4" s="35">
        <f>R4/100</f>
        <v>25.5</v>
      </c>
      <c r="U4" s="36">
        <f>U3</f>
        <v>0.05</v>
      </c>
      <c r="V4" s="36">
        <f>1+0.000001*(-80*S4-3.3*S4^2+0.00175*S4^3+489*T4-2*T4*S4+0.016*S4^2*T4-0.000013*S4^3*T4-0.333*T4^2-0.002*S4*T4^2)</f>
        <v>0.98098386056249998</v>
      </c>
      <c r="W4" s="37">
        <f>(V4+U4*(0.668+0.44*U4+(0.000001*(300*T4-2400*T4*U4+(S4*(80+3*S4-3300*U4-13*T4+47*T4*U4))))))*1000</f>
        <v>1015.2816668125</v>
      </c>
      <c r="X4" s="38">
        <f>(0.42*(U4^0.8-0.17)^2+0.045)*S4^0.8</f>
        <v>1.6646333382762242</v>
      </c>
      <c r="Y4" s="39">
        <f>(0.1+0.333*U4+(1.65+91.9*U4^3)*EXP(-X4))/1000</f>
        <v>4.3110319016750285E-4</v>
      </c>
      <c r="Z4" s="40">
        <f>Y4*1000</f>
        <v>0.43110319016750287</v>
      </c>
      <c r="AA4" s="6"/>
      <c r="AB4" s="6"/>
      <c r="AC4" s="6"/>
    </row>
    <row r="5" spans="1:29" ht="16.5" x14ac:dyDescent="0.35">
      <c r="A5" s="6"/>
      <c r="B5" s="6" t="s">
        <v>62</v>
      </c>
      <c r="C5" s="31">
        <f>'Energy Prod &amp; Cons'!G22</f>
        <v>50000</v>
      </c>
      <c r="D5" s="6" t="s">
        <v>63</v>
      </c>
      <c r="E5" s="6"/>
      <c r="F5" s="6"/>
      <c r="G5" s="6"/>
      <c r="H5" s="6"/>
      <c r="I5" s="6"/>
      <c r="J5" s="6"/>
      <c r="K5" s="6"/>
      <c r="L5" s="6"/>
      <c r="M5" s="6" t="s">
        <v>43</v>
      </c>
      <c r="N5" s="6"/>
      <c r="O5" s="6"/>
      <c r="P5" s="6"/>
      <c r="Q5" s="6"/>
      <c r="R5" s="6"/>
      <c r="S5" s="6"/>
      <c r="T5" s="6"/>
      <c r="U5" s="6"/>
      <c r="V5" s="6"/>
      <c r="W5" s="6"/>
      <c r="X5" s="6"/>
      <c r="Y5" s="6"/>
      <c r="Z5" s="6"/>
      <c r="AA5" s="6"/>
      <c r="AB5" s="6">
        <f>W3/W4</f>
        <v>0.96547799687446456</v>
      </c>
      <c r="AC5" s="6"/>
    </row>
    <row r="6" spans="1:29" ht="16.5" x14ac:dyDescent="0.3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row>
    <row r="7" spans="1:29" ht="16.5" x14ac:dyDescent="0.35">
      <c r="A7" s="6" t="s">
        <v>38</v>
      </c>
      <c r="B7" s="41" t="s">
        <v>13</v>
      </c>
      <c r="C7" s="41" t="s">
        <v>14</v>
      </c>
      <c r="D7" s="41" t="s">
        <v>15</v>
      </c>
      <c r="E7" s="41" t="s">
        <v>16</v>
      </c>
      <c r="F7" s="41" t="s">
        <v>17</v>
      </c>
      <c r="G7" s="41" t="s">
        <v>46</v>
      </c>
      <c r="H7" s="41" t="s">
        <v>47</v>
      </c>
      <c r="I7" s="41" t="s">
        <v>18</v>
      </c>
      <c r="J7" s="41" t="s">
        <v>19</v>
      </c>
      <c r="K7" s="41" t="s">
        <v>20</v>
      </c>
      <c r="L7" s="41" t="s">
        <v>21</v>
      </c>
      <c r="M7" s="41" t="s">
        <v>22</v>
      </c>
      <c r="N7" s="82" t="s">
        <v>105</v>
      </c>
      <c r="O7" s="82" t="s">
        <v>108</v>
      </c>
      <c r="P7" s="41" t="s">
        <v>106</v>
      </c>
      <c r="Q7" s="41" t="s">
        <v>107</v>
      </c>
      <c r="R7" s="41" t="s">
        <v>23</v>
      </c>
      <c r="S7" s="41" t="s">
        <v>24</v>
      </c>
      <c r="T7" s="41" t="s">
        <v>109</v>
      </c>
      <c r="U7" s="41" t="s">
        <v>110</v>
      </c>
      <c r="V7" s="41" t="s">
        <v>111</v>
      </c>
      <c r="W7" s="41" t="s">
        <v>114</v>
      </c>
      <c r="X7" s="41" t="s">
        <v>115</v>
      </c>
      <c r="Y7" s="41" t="s">
        <v>117</v>
      </c>
      <c r="Z7" s="41" t="s">
        <v>25</v>
      </c>
      <c r="AA7" s="41" t="s">
        <v>26</v>
      </c>
      <c r="AB7" s="41"/>
      <c r="AC7" s="41"/>
    </row>
    <row r="8" spans="1:29" ht="16.5" x14ac:dyDescent="0.35">
      <c r="A8" s="6" t="s">
        <v>113</v>
      </c>
      <c r="B8" s="41" t="s">
        <v>27</v>
      </c>
      <c r="C8" s="41" t="s">
        <v>28</v>
      </c>
      <c r="D8" s="41" t="s">
        <v>3</v>
      </c>
      <c r="E8" s="41" t="s">
        <v>28</v>
      </c>
      <c r="F8" s="41" t="s">
        <v>29</v>
      </c>
      <c r="G8" s="41" t="s">
        <v>30</v>
      </c>
      <c r="H8" s="41" t="s">
        <v>30</v>
      </c>
      <c r="I8" s="41" t="s">
        <v>28</v>
      </c>
      <c r="J8" s="41" t="s">
        <v>31</v>
      </c>
      <c r="K8" s="41" t="s">
        <v>32</v>
      </c>
      <c r="L8" s="41" t="s">
        <v>8</v>
      </c>
      <c r="M8" s="41" t="s">
        <v>8</v>
      </c>
      <c r="N8" s="41" t="s">
        <v>33</v>
      </c>
      <c r="O8" s="41" t="s">
        <v>33</v>
      </c>
      <c r="P8" s="41" t="s">
        <v>33</v>
      </c>
      <c r="Q8" s="41" t="s">
        <v>33</v>
      </c>
      <c r="R8" s="41" t="s">
        <v>33</v>
      </c>
      <c r="S8" s="41" t="s">
        <v>33</v>
      </c>
      <c r="T8" s="41" t="s">
        <v>33</v>
      </c>
      <c r="U8" s="41" t="s">
        <v>33</v>
      </c>
      <c r="V8" s="41" t="s">
        <v>112</v>
      </c>
      <c r="W8" s="41" t="s">
        <v>116</v>
      </c>
      <c r="X8" s="41" t="s">
        <v>116</v>
      </c>
      <c r="Y8" s="41" t="s">
        <v>116</v>
      </c>
      <c r="Z8" s="41" t="s">
        <v>34</v>
      </c>
      <c r="AA8" s="41" t="s">
        <v>8</v>
      </c>
      <c r="AB8" s="41" t="s">
        <v>44</v>
      </c>
      <c r="AC8" s="41" t="s">
        <v>26</v>
      </c>
    </row>
    <row r="9" spans="1:29" ht="16.5" x14ac:dyDescent="0.35">
      <c r="A9" s="6"/>
      <c r="B9" s="41">
        <v>0</v>
      </c>
      <c r="C9" s="41"/>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6.5" x14ac:dyDescent="0.35">
      <c r="A10" s="61">
        <f>B10/J10/3600</f>
        <v>3.68315947286793E-2</v>
      </c>
      <c r="B10" s="43">
        <v>2.5</v>
      </c>
      <c r="C10" s="44">
        <f>'Slimhole design'!AA14</f>
        <v>154.93999999999997</v>
      </c>
      <c r="D10" s="45">
        <f>'Slimhole design'!D16</f>
        <v>500</v>
      </c>
      <c r="E10" s="46">
        <f>'Energy Prod &amp; Cons'!G21</f>
        <v>0.2</v>
      </c>
      <c r="F10" s="45">
        <f>W3</f>
        <v>980.23210993750001</v>
      </c>
      <c r="G10" s="47">
        <f>Y3</f>
        <v>2.6584931595742973E-4</v>
      </c>
      <c r="H10" s="47">
        <f>Y4</f>
        <v>4.3110319016750285E-4</v>
      </c>
      <c r="I10" s="48">
        <f>C10</f>
        <v>154.93999999999997</v>
      </c>
      <c r="J10" s="49">
        <f>PI()*(I10/2000)^2</f>
        <v>1.8854585297217882E-2</v>
      </c>
      <c r="K10" s="50">
        <f>B10/J10/3600</f>
        <v>3.68315947286793E-2</v>
      </c>
      <c r="L10" s="51">
        <f t="shared" ref="L10:L73" si="0">(F10*K10*I10)/G10/1000</f>
        <v>21041.536632133597</v>
      </c>
      <c r="M10" s="49">
        <f t="shared" ref="M10:M73" si="1">(1.14-2*LOG((E10/1000)/(I10/1000)+(21.25/L10^0.9)))^-2</f>
        <v>2.8429863600858349E-2</v>
      </c>
      <c r="N10" s="43">
        <f t="shared" ref="N10:N73" si="2">(0.5*F10*K10^2*D10/(I10/1000)*M10/100000)</f>
        <v>6.0998787785162048E-4</v>
      </c>
      <c r="O10" s="43">
        <f t="shared" ref="O10:O73" si="3">(0.5*F10*K10^2*D10/(I10/1000)*M10/100000)</f>
        <v>6.0998787785162048E-4</v>
      </c>
      <c r="P10" s="52">
        <f>(B10/3600)*G10/2/PI()/G$4/0.000000000001*(LN(G$3/(C10/2000))+C$4)/100000</f>
        <v>0.19336007906542182</v>
      </c>
      <c r="Q10" s="52">
        <f>(B10/3600)*H10/2/PI()/G$4/0.000000000001*(LN(G$3/(C10/2000))+C$4)/100000</f>
        <v>0.31355411480348516</v>
      </c>
      <c r="R10" s="53">
        <f>'Energy Prod &amp; Cons'!G10*(1-'Flow section 1 prod'!AB5)/10</f>
        <v>8.8031107970115379</v>
      </c>
      <c r="S10" s="54">
        <f>O10+N10+P10+Q10-R10</f>
        <v>-8.2949766273869283</v>
      </c>
      <c r="T10" s="54">
        <f>N10+P10</f>
        <v>0.19397006694327346</v>
      </c>
      <c r="U10" s="54">
        <f>O10+Q10-R10</f>
        <v>-8.4889466943302008</v>
      </c>
      <c r="V10" s="54">
        <f t="shared" ref="V10:V73" si="4">T10*(F10/100)</f>
        <v>1.9013568798452305</v>
      </c>
      <c r="W10" s="54">
        <f t="shared" ref="W10:W73" si="5">T10/3600/C$3*B10*100</f>
        <v>2.0723297750349725E-2</v>
      </c>
      <c r="X10" s="54">
        <f t="shared" ref="X10:X73" si="6">U10/3600/C$3*B10*100</f>
        <v>-0.90693874939425223</v>
      </c>
      <c r="Y10" s="54">
        <f>X10+W10</f>
        <v>-0.88621545164390247</v>
      </c>
      <c r="Z10" s="43">
        <f>B10*(C$1-C$2)*1.1/1000</f>
        <v>0.13750000000000001</v>
      </c>
      <c r="AA10" s="54">
        <f>Z10/(W10/1000)</f>
        <v>6635.0443668011085</v>
      </c>
      <c r="AB10" s="54">
        <f>Q10</f>
        <v>0.31355411480348516</v>
      </c>
      <c r="AC10" s="54">
        <f t="shared" ref="AC10:AC73" si="7">AA10</f>
        <v>6635.0443668011085</v>
      </c>
    </row>
    <row r="11" spans="1:29" ht="16.5" x14ac:dyDescent="0.35">
      <c r="A11" s="61">
        <f t="shared" ref="A11:A74" si="8">B11/J11/3600</f>
        <v>7.3663189457358599E-2</v>
      </c>
      <c r="B11" s="43">
        <f>B10+2.5</f>
        <v>5</v>
      </c>
      <c r="C11" s="42">
        <f t="shared" ref="C11:I26" si="9">C10</f>
        <v>154.93999999999997</v>
      </c>
      <c r="D11" s="51">
        <f t="shared" si="9"/>
        <v>500</v>
      </c>
      <c r="E11" s="56">
        <f t="shared" si="9"/>
        <v>0.2</v>
      </c>
      <c r="F11" s="57">
        <f t="shared" si="9"/>
        <v>980.23210993750001</v>
      </c>
      <c r="G11" s="58">
        <f>G10</f>
        <v>2.6584931595742973E-4</v>
      </c>
      <c r="H11" s="58">
        <f>H10</f>
        <v>4.3110319016750285E-4</v>
      </c>
      <c r="I11" s="48">
        <f t="shared" si="9"/>
        <v>154.93999999999997</v>
      </c>
      <c r="J11" s="49">
        <f>PI()*(I11/2000)^2</f>
        <v>1.8854585297217882E-2</v>
      </c>
      <c r="K11" s="50">
        <f>B11/J11/3600</f>
        <v>7.3663189457358599E-2</v>
      </c>
      <c r="L11" s="51">
        <f t="shared" si="0"/>
        <v>42083.073264267194</v>
      </c>
      <c r="M11" s="49">
        <f t="shared" si="1"/>
        <v>2.5520852214831902E-2</v>
      </c>
      <c r="N11" s="43">
        <f t="shared" si="2"/>
        <v>2.1902898588680012E-3</v>
      </c>
      <c r="O11" s="43">
        <f t="shared" si="3"/>
        <v>2.1902898588680012E-3</v>
      </c>
      <c r="P11" s="52">
        <f>(B11/3600)*G11/2/PI()/G$4/0.000000000001*(LN(G$3/(C11/2000))+C$4)/100000</f>
        <v>0.38672015813084365</v>
      </c>
      <c r="Q11" s="52">
        <f t="shared" ref="Q11:Q74" si="10">(B11/3600)*H11/2/PI()/G$4/0.000000000001*(LN(G$3/(C11/2000))+C$4)/100000</f>
        <v>0.62710822960697032</v>
      </c>
      <c r="R11" s="54">
        <f>R10</f>
        <v>8.8031107970115379</v>
      </c>
      <c r="S11" s="54">
        <f t="shared" ref="S11:S74" si="11">O11+N11+P11+Q11-R11</f>
        <v>-7.784901829555988</v>
      </c>
      <c r="T11" s="54">
        <f t="shared" ref="T11:T74" si="12">N11+P11</f>
        <v>0.38891044798971164</v>
      </c>
      <c r="U11" s="54">
        <f t="shared" ref="U11:U74" si="13">O11+Q11-R11</f>
        <v>-8.1738122775457001</v>
      </c>
      <c r="V11" s="54">
        <f t="shared" si="4"/>
        <v>3.8122250900969337</v>
      </c>
      <c r="W11" s="54">
        <f t="shared" si="5"/>
        <v>8.3100523074724708E-2</v>
      </c>
      <c r="X11" s="54">
        <f t="shared" si="6"/>
        <v>-1.7465410849456624</v>
      </c>
      <c r="Y11" s="54">
        <f t="shared" ref="Y11:Y74" si="14">X11+W11</f>
        <v>-1.6634405618709378</v>
      </c>
      <c r="Z11" s="43">
        <f>B11*(C$1-C$2)*1.1/1000</f>
        <v>0.27500000000000002</v>
      </c>
      <c r="AA11" s="54">
        <f>Z11/(W11/1000)</f>
        <v>3309.2451145309601</v>
      </c>
      <c r="AB11" s="54">
        <f t="shared" ref="AB11:AB74" si="15">Q11</f>
        <v>0.62710822960697032</v>
      </c>
      <c r="AC11" s="54">
        <f t="shared" si="7"/>
        <v>3309.2451145309601</v>
      </c>
    </row>
    <row r="12" spans="1:29" ht="16.5" x14ac:dyDescent="0.35">
      <c r="A12" s="61">
        <f t="shared" si="8"/>
        <v>0.11049478418603791</v>
      </c>
      <c r="B12" s="43">
        <f t="shared" ref="B12:B75" si="16">B11+2.5</f>
        <v>7.5</v>
      </c>
      <c r="C12" s="42">
        <f t="shared" si="9"/>
        <v>154.93999999999997</v>
      </c>
      <c r="D12" s="51">
        <f t="shared" si="9"/>
        <v>500</v>
      </c>
      <c r="E12" s="56">
        <f t="shared" si="9"/>
        <v>0.2</v>
      </c>
      <c r="F12" s="57">
        <f t="shared" si="9"/>
        <v>980.23210993750001</v>
      </c>
      <c r="G12" s="58">
        <f t="shared" si="9"/>
        <v>2.6584931595742973E-4</v>
      </c>
      <c r="H12" s="58">
        <f t="shared" si="9"/>
        <v>4.3110319016750285E-4</v>
      </c>
      <c r="I12" s="48">
        <f t="shared" si="9"/>
        <v>154.93999999999997</v>
      </c>
      <c r="J12" s="49">
        <f t="shared" ref="J12:J75" si="17">PI()*(I12/2000)^2</f>
        <v>1.8854585297217882E-2</v>
      </c>
      <c r="K12" s="50">
        <f t="shared" ref="K12:K75" si="18">B12/J12/3600</f>
        <v>0.11049478418603791</v>
      </c>
      <c r="L12" s="51">
        <f t="shared" si="0"/>
        <v>63124.609896400805</v>
      </c>
      <c r="M12" s="49">
        <f t="shared" si="1"/>
        <v>2.4309727257938028E-2</v>
      </c>
      <c r="N12" s="43">
        <f t="shared" si="2"/>
        <v>4.6942803646431294E-3</v>
      </c>
      <c r="O12" s="43">
        <f t="shared" si="3"/>
        <v>4.6942803646431294E-3</v>
      </c>
      <c r="P12" s="52">
        <f t="shared" ref="P12:P75" si="19">(B12/3600)*G12/2/PI()/G$4/0.000000000001*(LN(G$3/(C12/2000))+C$4)/100000</f>
        <v>0.58008023719626545</v>
      </c>
      <c r="Q12" s="52">
        <f t="shared" si="10"/>
        <v>0.9406623444104556</v>
      </c>
      <c r="R12" s="54">
        <f t="shared" ref="R12:R75" si="20">R11</f>
        <v>8.8031107970115379</v>
      </c>
      <c r="S12" s="54">
        <f t="shared" si="11"/>
        <v>-7.272979654675531</v>
      </c>
      <c r="T12" s="54">
        <f t="shared" si="12"/>
        <v>0.58477451756090859</v>
      </c>
      <c r="U12" s="54">
        <f t="shared" si="13"/>
        <v>-7.8577541722364392</v>
      </c>
      <c r="V12" s="54">
        <f t="shared" si="4"/>
        <v>5.7321475918641305</v>
      </c>
      <c r="W12" s="54">
        <f t="shared" si="5"/>
        <v>0.1874277299874707</v>
      </c>
      <c r="X12" s="54">
        <f t="shared" si="6"/>
        <v>-2.5185109526398843</v>
      </c>
      <c r="Y12" s="54">
        <f t="shared" si="14"/>
        <v>-2.3310832226524134</v>
      </c>
      <c r="Z12" s="43">
        <f t="shared" ref="Z12:Z75" si="21">B12*(C$1-C$2)*1.1/1000</f>
        <v>0.41250000000000003</v>
      </c>
      <c r="AA12" s="54">
        <f t="shared" ref="AA12:AA75" si="22">Z12/(W12/1000)</f>
        <v>2200.8482951139363</v>
      </c>
      <c r="AB12" s="54">
        <f t="shared" si="15"/>
        <v>0.9406623444104556</v>
      </c>
      <c r="AC12" s="54">
        <f t="shared" si="7"/>
        <v>2200.8482951139363</v>
      </c>
    </row>
    <row r="13" spans="1:29" ht="16.5" x14ac:dyDescent="0.35">
      <c r="A13" s="61">
        <f t="shared" si="8"/>
        <v>0.1473263789147172</v>
      </c>
      <c r="B13" s="43">
        <f t="shared" si="16"/>
        <v>10</v>
      </c>
      <c r="C13" s="42">
        <f t="shared" si="9"/>
        <v>154.93999999999997</v>
      </c>
      <c r="D13" s="51">
        <f t="shared" si="9"/>
        <v>500</v>
      </c>
      <c r="E13" s="56">
        <f t="shared" si="9"/>
        <v>0.2</v>
      </c>
      <c r="F13" s="57">
        <f t="shared" si="9"/>
        <v>980.23210993750001</v>
      </c>
      <c r="G13" s="58">
        <f t="shared" si="9"/>
        <v>2.6584931595742973E-4</v>
      </c>
      <c r="H13" s="58">
        <f t="shared" si="9"/>
        <v>4.3110319016750285E-4</v>
      </c>
      <c r="I13" s="48">
        <f t="shared" si="9"/>
        <v>154.93999999999997</v>
      </c>
      <c r="J13" s="49">
        <f t="shared" si="17"/>
        <v>1.8854585297217882E-2</v>
      </c>
      <c r="K13" s="50">
        <f t="shared" si="18"/>
        <v>0.1473263789147172</v>
      </c>
      <c r="L13" s="51">
        <f t="shared" si="0"/>
        <v>84166.146528534387</v>
      </c>
      <c r="M13" s="49">
        <f t="shared" si="1"/>
        <v>2.3627027510023272E-2</v>
      </c>
      <c r="N13" s="43">
        <f t="shared" si="2"/>
        <v>8.111020480785323E-3</v>
      </c>
      <c r="O13" s="43">
        <f t="shared" si="3"/>
        <v>8.111020480785323E-3</v>
      </c>
      <c r="P13" s="52">
        <f t="shared" si="19"/>
        <v>0.7734403162616873</v>
      </c>
      <c r="Q13" s="52">
        <f t="shared" si="10"/>
        <v>1.2542164592139406</v>
      </c>
      <c r="R13" s="54">
        <f t="shared" si="20"/>
        <v>8.8031107970115379</v>
      </c>
      <c r="S13" s="54">
        <f t="shared" si="11"/>
        <v>-6.7592319805743397</v>
      </c>
      <c r="T13" s="54">
        <f t="shared" si="12"/>
        <v>0.78155133674247257</v>
      </c>
      <c r="U13" s="54">
        <f t="shared" si="13"/>
        <v>-7.5407833173168122</v>
      </c>
      <c r="V13" s="54">
        <f t="shared" si="4"/>
        <v>7.6610171583954747</v>
      </c>
      <c r="W13" s="54">
        <f t="shared" si="5"/>
        <v>0.33399629775319339</v>
      </c>
      <c r="X13" s="54">
        <f t="shared" si="6"/>
        <v>-3.222556973212312</v>
      </c>
      <c r="Y13" s="54">
        <f t="shared" si="14"/>
        <v>-2.8885606754591189</v>
      </c>
      <c r="Z13" s="43">
        <f t="shared" si="21"/>
        <v>0.55000000000000004</v>
      </c>
      <c r="AA13" s="54">
        <f t="shared" si="22"/>
        <v>1646.7248400652113</v>
      </c>
      <c r="AB13" s="54">
        <f t="shared" si="15"/>
        <v>1.2542164592139406</v>
      </c>
      <c r="AC13" s="54">
        <f t="shared" si="7"/>
        <v>1646.7248400652113</v>
      </c>
    </row>
    <row r="14" spans="1:29" ht="16.5" x14ac:dyDescent="0.35">
      <c r="A14" s="61">
        <f t="shared" si="8"/>
        <v>0.18415797364339651</v>
      </c>
      <c r="B14" s="43">
        <f t="shared" si="16"/>
        <v>12.5</v>
      </c>
      <c r="C14" s="42">
        <f t="shared" si="9"/>
        <v>154.93999999999997</v>
      </c>
      <c r="D14" s="51">
        <f t="shared" si="9"/>
        <v>500</v>
      </c>
      <c r="E14" s="56">
        <f t="shared" si="9"/>
        <v>0.2</v>
      </c>
      <c r="F14" s="57">
        <f t="shared" si="9"/>
        <v>980.23210993750001</v>
      </c>
      <c r="G14" s="58">
        <f t="shared" si="9"/>
        <v>2.6584931595742973E-4</v>
      </c>
      <c r="H14" s="58">
        <f t="shared" si="9"/>
        <v>4.3110319016750285E-4</v>
      </c>
      <c r="I14" s="48">
        <f t="shared" si="9"/>
        <v>154.93999999999997</v>
      </c>
      <c r="J14" s="49">
        <f t="shared" si="17"/>
        <v>1.8854585297217882E-2</v>
      </c>
      <c r="K14" s="50">
        <f t="shared" si="18"/>
        <v>0.18415797364339651</v>
      </c>
      <c r="L14" s="51">
        <f t="shared" si="0"/>
        <v>105207.68316066801</v>
      </c>
      <c r="M14" s="49">
        <f t="shared" si="1"/>
        <v>2.3183703908582532E-2</v>
      </c>
      <c r="N14" s="43">
        <f t="shared" si="2"/>
        <v>1.2435671998360919E-2</v>
      </c>
      <c r="O14" s="43">
        <f t="shared" si="3"/>
        <v>1.2435671998360919E-2</v>
      </c>
      <c r="P14" s="52">
        <f t="shared" si="19"/>
        <v>0.96680039532710882</v>
      </c>
      <c r="Q14" s="52">
        <f t="shared" si="10"/>
        <v>1.5677705740174261</v>
      </c>
      <c r="R14" s="54">
        <f t="shared" si="20"/>
        <v>8.8031107970115379</v>
      </c>
      <c r="S14" s="54">
        <f t="shared" si="11"/>
        <v>-6.2436684836702812</v>
      </c>
      <c r="T14" s="54">
        <f t="shared" si="12"/>
        <v>0.97923606732546975</v>
      </c>
      <c r="U14" s="54">
        <f t="shared" si="13"/>
        <v>-7.222904550995751</v>
      </c>
      <c r="V14" s="54">
        <f t="shared" si="4"/>
        <v>9.5987863640134492</v>
      </c>
      <c r="W14" s="54">
        <f t="shared" si="5"/>
        <v>0.52309618981061412</v>
      </c>
      <c r="X14" s="54">
        <f t="shared" si="6"/>
        <v>-3.8583891832242259</v>
      </c>
      <c r="Y14" s="54">
        <f t="shared" si="14"/>
        <v>-3.3352929934136117</v>
      </c>
      <c r="Z14" s="43">
        <f t="shared" si="21"/>
        <v>0.6875</v>
      </c>
      <c r="AA14" s="54">
        <f t="shared" si="22"/>
        <v>1314.2898254504739</v>
      </c>
      <c r="AB14" s="54">
        <f t="shared" si="15"/>
        <v>1.5677705740174261</v>
      </c>
      <c r="AC14" s="54">
        <f t="shared" si="7"/>
        <v>1314.2898254504739</v>
      </c>
    </row>
    <row r="15" spans="1:29" ht="16.5" x14ac:dyDescent="0.35">
      <c r="A15" s="61">
        <f t="shared" si="8"/>
        <v>0.22098956837207581</v>
      </c>
      <c r="B15" s="43">
        <f t="shared" si="16"/>
        <v>15</v>
      </c>
      <c r="C15" s="42">
        <f t="shared" si="9"/>
        <v>154.93999999999997</v>
      </c>
      <c r="D15" s="51">
        <f t="shared" si="9"/>
        <v>500</v>
      </c>
      <c r="E15" s="56">
        <f t="shared" si="9"/>
        <v>0.2</v>
      </c>
      <c r="F15" s="57">
        <f t="shared" si="9"/>
        <v>980.23210993750001</v>
      </c>
      <c r="G15" s="58">
        <f t="shared" si="9"/>
        <v>2.6584931595742973E-4</v>
      </c>
      <c r="H15" s="58">
        <f t="shared" si="9"/>
        <v>4.3110319016750285E-4</v>
      </c>
      <c r="I15" s="48">
        <f t="shared" si="9"/>
        <v>154.93999999999997</v>
      </c>
      <c r="J15" s="49">
        <f t="shared" si="17"/>
        <v>1.8854585297217882E-2</v>
      </c>
      <c r="K15" s="50">
        <f t="shared" si="18"/>
        <v>0.22098956837207581</v>
      </c>
      <c r="L15" s="51">
        <f t="shared" si="0"/>
        <v>126249.21979280161</v>
      </c>
      <c r="M15" s="49">
        <f t="shared" si="1"/>
        <v>2.287065642489159E-2</v>
      </c>
      <c r="N15" s="43">
        <f t="shared" si="2"/>
        <v>1.7665566090925254E-2</v>
      </c>
      <c r="O15" s="43">
        <f t="shared" si="3"/>
        <v>1.7665566090925254E-2</v>
      </c>
      <c r="P15" s="52">
        <f t="shared" si="19"/>
        <v>1.1601604743925309</v>
      </c>
      <c r="Q15" s="52">
        <f t="shared" si="10"/>
        <v>1.8813246888209112</v>
      </c>
      <c r="R15" s="54">
        <f t="shared" si="20"/>
        <v>8.8031107970115379</v>
      </c>
      <c r="S15" s="54">
        <f t="shared" si="11"/>
        <v>-5.7262945016162448</v>
      </c>
      <c r="T15" s="54">
        <f t="shared" si="12"/>
        <v>1.1778260404834562</v>
      </c>
      <c r="U15" s="54">
        <f t="shared" si="13"/>
        <v>-6.9041205420997009</v>
      </c>
      <c r="V15" s="54">
        <f t="shared" si="4"/>
        <v>11.545429048024296</v>
      </c>
      <c r="W15" s="54">
        <f t="shared" si="5"/>
        <v>0.75501669261760007</v>
      </c>
      <c r="X15" s="54">
        <f t="shared" si="6"/>
        <v>-4.4257182962177577</v>
      </c>
      <c r="Y15" s="54">
        <f t="shared" si="14"/>
        <v>-3.6707016036001576</v>
      </c>
      <c r="Z15" s="43">
        <f t="shared" si="21"/>
        <v>0.82500000000000007</v>
      </c>
      <c r="AA15" s="54">
        <f t="shared" si="22"/>
        <v>1092.6910730142561</v>
      </c>
      <c r="AB15" s="54">
        <f t="shared" si="15"/>
        <v>1.8813246888209112</v>
      </c>
      <c r="AC15" s="54">
        <f t="shared" si="7"/>
        <v>1092.6910730142561</v>
      </c>
    </row>
    <row r="16" spans="1:29" ht="16.5" x14ac:dyDescent="0.35">
      <c r="A16" s="61">
        <f t="shared" si="8"/>
        <v>0.25782116310075509</v>
      </c>
      <c r="B16" s="43">
        <f t="shared" si="16"/>
        <v>17.5</v>
      </c>
      <c r="C16" s="42">
        <f t="shared" si="9"/>
        <v>154.93999999999997</v>
      </c>
      <c r="D16" s="51">
        <f t="shared" si="9"/>
        <v>500</v>
      </c>
      <c r="E16" s="56">
        <f t="shared" si="9"/>
        <v>0.2</v>
      </c>
      <c r="F16" s="57">
        <f t="shared" si="9"/>
        <v>980.23210993750001</v>
      </c>
      <c r="G16" s="58">
        <f t="shared" si="9"/>
        <v>2.6584931595742973E-4</v>
      </c>
      <c r="H16" s="58">
        <f t="shared" si="9"/>
        <v>4.3110319016750285E-4</v>
      </c>
      <c r="I16" s="48">
        <f t="shared" si="9"/>
        <v>154.93999999999997</v>
      </c>
      <c r="J16" s="49">
        <f t="shared" si="17"/>
        <v>1.8854585297217882E-2</v>
      </c>
      <c r="K16" s="50">
        <f t="shared" si="18"/>
        <v>0.25782116310075509</v>
      </c>
      <c r="L16" s="51">
        <f t="shared" si="0"/>
        <v>147290.75642493519</v>
      </c>
      <c r="M16" s="49">
        <f t="shared" si="1"/>
        <v>2.2636892059136337E-2</v>
      </c>
      <c r="N16" s="43">
        <f t="shared" si="2"/>
        <v>2.3799032846809082E-2</v>
      </c>
      <c r="O16" s="43">
        <f t="shared" si="3"/>
        <v>2.3799032846809082E-2</v>
      </c>
      <c r="P16" s="52">
        <f t="shared" si="19"/>
        <v>1.3535205534579526</v>
      </c>
      <c r="Q16" s="52">
        <f t="shared" si="10"/>
        <v>2.1948788036243965</v>
      </c>
      <c r="R16" s="54">
        <f t="shared" si="20"/>
        <v>8.8031107970115379</v>
      </c>
      <c r="S16" s="54">
        <f t="shared" si="11"/>
        <v>-5.2071133742355702</v>
      </c>
      <c r="T16" s="54">
        <f t="shared" si="12"/>
        <v>1.3773195863047618</v>
      </c>
      <c r="U16" s="54">
        <f t="shared" si="13"/>
        <v>-6.5844329605403322</v>
      </c>
      <c r="V16" s="54">
        <f t="shared" si="4"/>
        <v>13.500928841417613</v>
      </c>
      <c r="W16" s="54">
        <f t="shared" si="5"/>
        <v>1.0300466991595441</v>
      </c>
      <c r="X16" s="54">
        <f t="shared" si="6"/>
        <v>-4.9242554192075136</v>
      </c>
      <c r="Y16" s="54">
        <f t="shared" si="14"/>
        <v>-3.8942087200479696</v>
      </c>
      <c r="Z16" s="43">
        <f t="shared" si="21"/>
        <v>0.96250000000000013</v>
      </c>
      <c r="AA16" s="54">
        <f t="shared" si="22"/>
        <v>934.42365359293137</v>
      </c>
      <c r="AB16" s="54">
        <f t="shared" si="15"/>
        <v>2.1948788036243965</v>
      </c>
      <c r="AC16" s="54">
        <f t="shared" si="7"/>
        <v>934.42365359293137</v>
      </c>
    </row>
    <row r="17" spans="1:29" ht="16.5" x14ac:dyDescent="0.35">
      <c r="A17" s="61">
        <f t="shared" si="8"/>
        <v>0.2946527578294344</v>
      </c>
      <c r="B17" s="43">
        <f t="shared" si="16"/>
        <v>20</v>
      </c>
      <c r="C17" s="42">
        <f t="shared" si="9"/>
        <v>154.93999999999997</v>
      </c>
      <c r="D17" s="51">
        <f t="shared" si="9"/>
        <v>500</v>
      </c>
      <c r="E17" s="56">
        <f t="shared" si="9"/>
        <v>0.2</v>
      </c>
      <c r="F17" s="57">
        <f t="shared" si="9"/>
        <v>980.23210993750001</v>
      </c>
      <c r="G17" s="58">
        <f t="shared" si="9"/>
        <v>2.6584931595742973E-4</v>
      </c>
      <c r="H17" s="58">
        <f t="shared" si="9"/>
        <v>4.3110319016750285E-4</v>
      </c>
      <c r="I17" s="48">
        <f t="shared" si="9"/>
        <v>154.93999999999997</v>
      </c>
      <c r="J17" s="49">
        <f t="shared" si="17"/>
        <v>1.8854585297217882E-2</v>
      </c>
      <c r="K17" s="50">
        <f t="shared" si="18"/>
        <v>0.2946527578294344</v>
      </c>
      <c r="L17" s="51">
        <f t="shared" si="0"/>
        <v>168332.29305706877</v>
      </c>
      <c r="M17" s="49">
        <f t="shared" si="1"/>
        <v>2.2455186442735017E-2</v>
      </c>
      <c r="N17" s="43">
        <f t="shared" si="2"/>
        <v>3.0834937159930069E-2</v>
      </c>
      <c r="O17" s="43">
        <f t="shared" si="3"/>
        <v>3.0834937159930069E-2</v>
      </c>
      <c r="P17" s="52">
        <f t="shared" si="19"/>
        <v>1.5468806325233746</v>
      </c>
      <c r="Q17" s="52">
        <f t="shared" si="10"/>
        <v>2.5084329184278813</v>
      </c>
      <c r="R17" s="54">
        <f t="shared" si="20"/>
        <v>8.8031107970115379</v>
      </c>
      <c r="S17" s="54">
        <f t="shared" si="11"/>
        <v>-4.6861273717404224</v>
      </c>
      <c r="T17" s="54">
        <f t="shared" si="12"/>
        <v>1.5777155696833047</v>
      </c>
      <c r="U17" s="54">
        <f t="shared" si="13"/>
        <v>-6.2638429414237269</v>
      </c>
      <c r="V17" s="54">
        <f t="shared" si="4"/>
        <v>15.465274617519105</v>
      </c>
      <c r="W17" s="54">
        <f t="shared" si="5"/>
        <v>1.3484748458831664</v>
      </c>
      <c r="X17" s="54">
        <f t="shared" si="6"/>
        <v>-5.353711915746775</v>
      </c>
      <c r="Y17" s="54">
        <f t="shared" si="14"/>
        <v>-4.0052370698636084</v>
      </c>
      <c r="Z17" s="43">
        <f t="shared" si="21"/>
        <v>1.1000000000000001</v>
      </c>
      <c r="AA17" s="54">
        <f t="shared" si="22"/>
        <v>815.73638793356145</v>
      </c>
      <c r="AB17" s="54">
        <f t="shared" si="15"/>
        <v>2.5084329184278813</v>
      </c>
      <c r="AC17" s="54">
        <f t="shared" si="7"/>
        <v>815.73638793356145</v>
      </c>
    </row>
    <row r="18" spans="1:29" ht="16.5" x14ac:dyDescent="0.35">
      <c r="A18" s="61">
        <f t="shared" si="8"/>
        <v>0.3314843525581137</v>
      </c>
      <c r="B18" s="43">
        <f t="shared" si="16"/>
        <v>22.5</v>
      </c>
      <c r="C18" s="42">
        <f t="shared" si="9"/>
        <v>154.93999999999997</v>
      </c>
      <c r="D18" s="51">
        <f t="shared" si="9"/>
        <v>500</v>
      </c>
      <c r="E18" s="56">
        <f t="shared" si="9"/>
        <v>0.2</v>
      </c>
      <c r="F18" s="57">
        <f t="shared" si="9"/>
        <v>980.23210993750001</v>
      </c>
      <c r="G18" s="58">
        <f t="shared" si="9"/>
        <v>2.6584931595742973E-4</v>
      </c>
      <c r="H18" s="58">
        <f t="shared" si="9"/>
        <v>4.3110319016750285E-4</v>
      </c>
      <c r="I18" s="48">
        <f t="shared" si="9"/>
        <v>154.93999999999997</v>
      </c>
      <c r="J18" s="49">
        <f t="shared" si="17"/>
        <v>1.8854585297217882E-2</v>
      </c>
      <c r="K18" s="50">
        <f t="shared" si="18"/>
        <v>0.3314843525581137</v>
      </c>
      <c r="L18" s="51">
        <f t="shared" si="0"/>
        <v>189373.82968920236</v>
      </c>
      <c r="M18" s="49">
        <f t="shared" si="1"/>
        <v>2.2309606882298955E-2</v>
      </c>
      <c r="N18" s="43">
        <f t="shared" si="2"/>
        <v>3.8772460742708341E-2</v>
      </c>
      <c r="O18" s="43">
        <f t="shared" si="3"/>
        <v>3.8772460742708341E-2</v>
      </c>
      <c r="P18" s="52">
        <f t="shared" si="19"/>
        <v>1.7402407115887961</v>
      </c>
      <c r="Q18" s="52">
        <f t="shared" si="10"/>
        <v>2.8219870332313661</v>
      </c>
      <c r="R18" s="54">
        <f t="shared" si="20"/>
        <v>8.8031107970115379</v>
      </c>
      <c r="S18" s="54">
        <f t="shared" si="11"/>
        <v>-4.1633381307059594</v>
      </c>
      <c r="T18" s="54">
        <f t="shared" si="12"/>
        <v>1.7790131723315044</v>
      </c>
      <c r="U18" s="54">
        <f t="shared" si="13"/>
        <v>-5.9423513030374639</v>
      </c>
      <c r="V18" s="54">
        <f t="shared" si="4"/>
        <v>17.438458355211157</v>
      </c>
      <c r="W18" s="54">
        <f t="shared" si="5"/>
        <v>1.7105895887802924</v>
      </c>
      <c r="X18" s="54">
        <f t="shared" si="6"/>
        <v>-5.7137993298437149</v>
      </c>
      <c r="Y18" s="54">
        <f t="shared" si="14"/>
        <v>-4.0032097410634222</v>
      </c>
      <c r="Z18" s="43">
        <f t="shared" si="21"/>
        <v>1.2375</v>
      </c>
      <c r="AA18" s="54">
        <f t="shared" si="22"/>
        <v>723.4347783458561</v>
      </c>
      <c r="AB18" s="54">
        <f t="shared" si="15"/>
        <v>2.8219870332313661</v>
      </c>
      <c r="AC18" s="54">
        <f t="shared" si="7"/>
        <v>723.4347783458561</v>
      </c>
    </row>
    <row r="19" spans="1:29" ht="16.5" x14ac:dyDescent="0.35">
      <c r="A19" s="61">
        <f t="shared" si="8"/>
        <v>0.36831594728679301</v>
      </c>
      <c r="B19" s="43">
        <f t="shared" si="16"/>
        <v>25</v>
      </c>
      <c r="C19" s="42">
        <f t="shared" si="9"/>
        <v>154.93999999999997</v>
      </c>
      <c r="D19" s="51">
        <f t="shared" si="9"/>
        <v>500</v>
      </c>
      <c r="E19" s="56">
        <f t="shared" si="9"/>
        <v>0.2</v>
      </c>
      <c r="F19" s="57">
        <f t="shared" si="9"/>
        <v>980.23210993750001</v>
      </c>
      <c r="G19" s="58">
        <f t="shared" si="9"/>
        <v>2.6584931595742973E-4</v>
      </c>
      <c r="H19" s="58">
        <f t="shared" si="9"/>
        <v>4.3110319016750285E-4</v>
      </c>
      <c r="I19" s="48">
        <f t="shared" si="9"/>
        <v>154.93999999999997</v>
      </c>
      <c r="J19" s="49">
        <f t="shared" si="17"/>
        <v>1.8854585297217882E-2</v>
      </c>
      <c r="K19" s="50">
        <f t="shared" si="18"/>
        <v>0.36831594728679301</v>
      </c>
      <c r="L19" s="51">
        <f t="shared" si="0"/>
        <v>210415.36632133601</v>
      </c>
      <c r="M19" s="49">
        <f t="shared" si="1"/>
        <v>2.2190176601559114E-2</v>
      </c>
      <c r="N19" s="43">
        <f t="shared" si="2"/>
        <v>4.7610987250494799E-2</v>
      </c>
      <c r="O19" s="43">
        <f t="shared" si="3"/>
        <v>4.7610987250494799E-2</v>
      </c>
      <c r="P19" s="52">
        <f t="shared" si="19"/>
        <v>1.9336007906542176</v>
      </c>
      <c r="Q19" s="52">
        <f t="shared" si="10"/>
        <v>3.1355411480348523</v>
      </c>
      <c r="R19" s="54">
        <f t="shared" si="20"/>
        <v>8.8031107970115379</v>
      </c>
      <c r="S19" s="54">
        <f t="shared" si="11"/>
        <v>-3.6387468838214785</v>
      </c>
      <c r="T19" s="54">
        <f t="shared" si="12"/>
        <v>1.9812117779047125</v>
      </c>
      <c r="U19" s="54">
        <f t="shared" si="13"/>
        <v>-5.6199586617261907</v>
      </c>
      <c r="V19" s="54">
        <f t="shared" si="4"/>
        <v>19.42047401288562</v>
      </c>
      <c r="W19" s="54">
        <f t="shared" si="5"/>
        <v>2.1166792498981972</v>
      </c>
      <c r="X19" s="54">
        <f t="shared" si="6"/>
        <v>-6.004229339451058</v>
      </c>
      <c r="Y19" s="54">
        <f t="shared" si="14"/>
        <v>-3.8875500895528607</v>
      </c>
      <c r="Z19" s="43">
        <f t="shared" si="21"/>
        <v>1.375</v>
      </c>
      <c r="AA19" s="54">
        <f t="shared" si="22"/>
        <v>649.60243743407568</v>
      </c>
      <c r="AB19" s="54">
        <f t="shared" si="15"/>
        <v>3.1355411480348523</v>
      </c>
      <c r="AC19" s="54">
        <f t="shared" si="7"/>
        <v>649.60243743407568</v>
      </c>
    </row>
    <row r="20" spans="1:29" ht="16.5" x14ac:dyDescent="0.35">
      <c r="A20" s="61">
        <f t="shared" si="8"/>
        <v>0.40514754201547237</v>
      </c>
      <c r="B20" s="43">
        <f t="shared" si="16"/>
        <v>27.5</v>
      </c>
      <c r="C20" s="42">
        <f t="shared" si="9"/>
        <v>154.93999999999997</v>
      </c>
      <c r="D20" s="51">
        <f t="shared" si="9"/>
        <v>500</v>
      </c>
      <c r="E20" s="56">
        <f t="shared" si="9"/>
        <v>0.2</v>
      </c>
      <c r="F20" s="57">
        <f t="shared" si="9"/>
        <v>980.23210993750001</v>
      </c>
      <c r="G20" s="58">
        <f t="shared" si="9"/>
        <v>2.6584931595742973E-4</v>
      </c>
      <c r="H20" s="58">
        <f t="shared" si="9"/>
        <v>4.3110319016750285E-4</v>
      </c>
      <c r="I20" s="48">
        <f t="shared" si="9"/>
        <v>154.93999999999997</v>
      </c>
      <c r="J20" s="49">
        <f t="shared" si="17"/>
        <v>1.8854585297217882E-2</v>
      </c>
      <c r="K20" s="50">
        <f t="shared" si="18"/>
        <v>0.40514754201547237</v>
      </c>
      <c r="L20" s="51">
        <f t="shared" si="0"/>
        <v>231456.9029534696</v>
      </c>
      <c r="M20" s="49">
        <f t="shared" si="1"/>
        <v>2.2090314518438021E-2</v>
      </c>
      <c r="N20" s="43">
        <f t="shared" si="2"/>
        <v>5.7350036421777724E-2</v>
      </c>
      <c r="O20" s="43">
        <f t="shared" si="3"/>
        <v>5.7350036421777724E-2</v>
      </c>
      <c r="P20" s="52">
        <f t="shared" si="19"/>
        <v>2.1269608697196398</v>
      </c>
      <c r="Q20" s="52">
        <f t="shared" si="10"/>
        <v>3.4490952628383371</v>
      </c>
      <c r="R20" s="54">
        <f t="shared" si="20"/>
        <v>8.8031107970115379</v>
      </c>
      <c r="S20" s="54">
        <f t="shared" si="11"/>
        <v>-3.1123545916100053</v>
      </c>
      <c r="T20" s="54">
        <f t="shared" si="12"/>
        <v>2.1843109061414174</v>
      </c>
      <c r="U20" s="54">
        <f t="shared" si="13"/>
        <v>-5.2966654977514231</v>
      </c>
      <c r="V20" s="54">
        <f t="shared" si="4"/>
        <v>21.411316882864941</v>
      </c>
      <c r="W20" s="54">
        <f t="shared" si="5"/>
        <v>2.5670320478157689</v>
      </c>
      <c r="X20" s="54">
        <f t="shared" si="6"/>
        <v>-6.224713725989921</v>
      </c>
      <c r="Y20" s="54">
        <f t="shared" si="14"/>
        <v>-3.6576816781741521</v>
      </c>
      <c r="Z20" s="43">
        <f t="shared" si="21"/>
        <v>1.5125000000000002</v>
      </c>
      <c r="AA20" s="54">
        <f t="shared" si="22"/>
        <v>589.20183769694381</v>
      </c>
      <c r="AB20" s="54">
        <f t="shared" si="15"/>
        <v>3.4490952628383371</v>
      </c>
      <c r="AC20" s="54">
        <f t="shared" si="7"/>
        <v>589.20183769694381</v>
      </c>
    </row>
    <row r="21" spans="1:29" ht="16.5" x14ac:dyDescent="0.35">
      <c r="A21" s="61">
        <f t="shared" si="8"/>
        <v>0.44197913674415162</v>
      </c>
      <c r="B21" s="43">
        <f t="shared" si="16"/>
        <v>30</v>
      </c>
      <c r="C21" s="42">
        <f t="shared" si="9"/>
        <v>154.93999999999997</v>
      </c>
      <c r="D21" s="51">
        <f t="shared" si="9"/>
        <v>500</v>
      </c>
      <c r="E21" s="56">
        <f t="shared" si="9"/>
        <v>0.2</v>
      </c>
      <c r="F21" s="57">
        <f t="shared" si="9"/>
        <v>980.23210993750001</v>
      </c>
      <c r="G21" s="58">
        <f t="shared" si="9"/>
        <v>2.6584931595742973E-4</v>
      </c>
      <c r="H21" s="58">
        <f t="shared" si="9"/>
        <v>4.3110319016750285E-4</v>
      </c>
      <c r="I21" s="48">
        <f t="shared" si="9"/>
        <v>154.93999999999997</v>
      </c>
      <c r="J21" s="49">
        <f t="shared" si="17"/>
        <v>1.8854585297217882E-2</v>
      </c>
      <c r="K21" s="50">
        <f t="shared" si="18"/>
        <v>0.44197913674415162</v>
      </c>
      <c r="L21" s="51">
        <f t="shared" si="0"/>
        <v>252498.43958560322</v>
      </c>
      <c r="M21" s="49">
        <f t="shared" si="1"/>
        <v>2.2005496031604396E-2</v>
      </c>
      <c r="N21" s="43">
        <f t="shared" si="2"/>
        <v>6.7989223796272133E-2</v>
      </c>
      <c r="O21" s="43">
        <f t="shared" si="3"/>
        <v>6.7989223796272133E-2</v>
      </c>
      <c r="P21" s="52">
        <f t="shared" si="19"/>
        <v>2.3203209487850618</v>
      </c>
      <c r="Q21" s="52">
        <f t="shared" si="10"/>
        <v>3.7626493776418224</v>
      </c>
      <c r="R21" s="54">
        <f t="shared" si="20"/>
        <v>8.8031107970115379</v>
      </c>
      <c r="S21" s="54">
        <f t="shared" si="11"/>
        <v>-2.5841620229921096</v>
      </c>
      <c r="T21" s="54">
        <f t="shared" si="12"/>
        <v>2.3883101725813338</v>
      </c>
      <c r="U21" s="54">
        <f t="shared" si="13"/>
        <v>-4.9724721955734434</v>
      </c>
      <c r="V21" s="54">
        <f t="shared" si="4"/>
        <v>23.410983196545956</v>
      </c>
      <c r="W21" s="54">
        <f t="shared" si="5"/>
        <v>3.0619361186940175</v>
      </c>
      <c r="X21" s="54">
        <f t="shared" si="6"/>
        <v>-6.3749643532992852</v>
      </c>
      <c r="Y21" s="54">
        <f t="shared" si="14"/>
        <v>-3.3130282346052677</v>
      </c>
      <c r="Z21" s="43">
        <f t="shared" si="21"/>
        <v>1.6500000000000001</v>
      </c>
      <c r="AA21" s="54">
        <f t="shared" si="22"/>
        <v>538.87473024870326</v>
      </c>
      <c r="AB21" s="54">
        <f t="shared" si="15"/>
        <v>3.7626493776418224</v>
      </c>
      <c r="AC21" s="54">
        <f t="shared" si="7"/>
        <v>538.87473024870326</v>
      </c>
    </row>
    <row r="22" spans="1:29" ht="16.5" x14ac:dyDescent="0.35">
      <c r="A22" s="61">
        <f t="shared" si="8"/>
        <v>0.47881073147283093</v>
      </c>
      <c r="B22" s="43">
        <f t="shared" si="16"/>
        <v>32.5</v>
      </c>
      <c r="C22" s="42">
        <f t="shared" si="9"/>
        <v>154.93999999999997</v>
      </c>
      <c r="D22" s="51">
        <f t="shared" si="9"/>
        <v>500</v>
      </c>
      <c r="E22" s="56">
        <f t="shared" si="9"/>
        <v>0.2</v>
      </c>
      <c r="F22" s="57">
        <f t="shared" si="9"/>
        <v>980.23210993750001</v>
      </c>
      <c r="G22" s="58">
        <f t="shared" si="9"/>
        <v>2.6584931595742973E-4</v>
      </c>
      <c r="H22" s="58">
        <f t="shared" si="9"/>
        <v>4.3110319016750285E-4</v>
      </c>
      <c r="I22" s="48">
        <f t="shared" si="9"/>
        <v>154.93999999999997</v>
      </c>
      <c r="J22" s="49">
        <f t="shared" si="17"/>
        <v>1.8854585297217882E-2</v>
      </c>
      <c r="K22" s="50">
        <f t="shared" si="18"/>
        <v>0.47881073147283093</v>
      </c>
      <c r="L22" s="51">
        <f t="shared" si="0"/>
        <v>273539.97621773684</v>
      </c>
      <c r="M22" s="49">
        <f t="shared" si="1"/>
        <v>2.1932503628351745E-2</v>
      </c>
      <c r="N22" s="43">
        <f t="shared" si="2"/>
        <v>7.9528234778685966E-2</v>
      </c>
      <c r="O22" s="43">
        <f t="shared" si="3"/>
        <v>7.9528234778685966E-2</v>
      </c>
      <c r="P22" s="52">
        <f t="shared" si="19"/>
        <v>2.5136810278504833</v>
      </c>
      <c r="Q22" s="52">
        <f t="shared" si="10"/>
        <v>4.0762034924453063</v>
      </c>
      <c r="R22" s="54">
        <f t="shared" si="20"/>
        <v>8.8031107970115379</v>
      </c>
      <c r="S22" s="54">
        <f t="shared" si="11"/>
        <v>-2.0541698071583765</v>
      </c>
      <c r="T22" s="54">
        <f t="shared" si="12"/>
        <v>2.5932092626291694</v>
      </c>
      <c r="U22" s="54">
        <f t="shared" si="13"/>
        <v>-4.6473790697875454</v>
      </c>
      <c r="V22" s="54">
        <f t="shared" si="4"/>
        <v>25.419469870164594</v>
      </c>
      <c r="W22" s="54">
        <f t="shared" si="5"/>
        <v>3.6016795314294017</v>
      </c>
      <c r="X22" s="54">
        <f t="shared" si="6"/>
        <v>-6.4546931524827</v>
      </c>
      <c r="Y22" s="54">
        <f t="shared" si="14"/>
        <v>-2.8530136210532984</v>
      </c>
      <c r="Z22" s="43">
        <f t="shared" si="21"/>
        <v>1.7875000000000003</v>
      </c>
      <c r="AA22" s="54">
        <f t="shared" si="22"/>
        <v>496.29623746413483</v>
      </c>
      <c r="AB22" s="54">
        <f t="shared" si="15"/>
        <v>4.0762034924453063</v>
      </c>
      <c r="AC22" s="54">
        <f t="shared" si="7"/>
        <v>496.29623746413483</v>
      </c>
    </row>
    <row r="23" spans="1:29" ht="16.5" x14ac:dyDescent="0.35">
      <c r="A23" s="61">
        <f t="shared" si="8"/>
        <v>0.51564232620151018</v>
      </c>
      <c r="B23" s="43">
        <f t="shared" si="16"/>
        <v>35</v>
      </c>
      <c r="C23" s="42">
        <f t="shared" si="9"/>
        <v>154.93999999999997</v>
      </c>
      <c r="D23" s="51">
        <f t="shared" si="9"/>
        <v>500</v>
      </c>
      <c r="E23" s="56">
        <f t="shared" si="9"/>
        <v>0.2</v>
      </c>
      <c r="F23" s="57">
        <f t="shared" si="9"/>
        <v>980.23210993750001</v>
      </c>
      <c r="G23" s="58">
        <f t="shared" si="9"/>
        <v>2.6584931595742973E-4</v>
      </c>
      <c r="H23" s="58">
        <f t="shared" si="9"/>
        <v>4.3110319016750285E-4</v>
      </c>
      <c r="I23" s="48">
        <f t="shared" si="9"/>
        <v>154.93999999999997</v>
      </c>
      <c r="J23" s="49">
        <f t="shared" si="17"/>
        <v>1.8854585297217882E-2</v>
      </c>
      <c r="K23" s="50">
        <f t="shared" si="18"/>
        <v>0.51564232620151018</v>
      </c>
      <c r="L23" s="51">
        <f t="shared" si="0"/>
        <v>294581.51284987037</v>
      </c>
      <c r="M23" s="49">
        <f t="shared" si="1"/>
        <v>2.1868984147384342E-2</v>
      </c>
      <c r="N23" s="43">
        <f t="shared" si="2"/>
        <v>9.1966807226063027E-2</v>
      </c>
      <c r="O23" s="43">
        <f t="shared" si="3"/>
        <v>9.1966807226063027E-2</v>
      </c>
      <c r="P23" s="52">
        <f t="shared" si="19"/>
        <v>2.7070411069159053</v>
      </c>
      <c r="Q23" s="52">
        <f t="shared" si="10"/>
        <v>4.3897576072487929</v>
      </c>
      <c r="R23" s="54">
        <f t="shared" si="20"/>
        <v>8.8031107970115379</v>
      </c>
      <c r="S23" s="54">
        <f t="shared" si="11"/>
        <v>-1.522378468394713</v>
      </c>
      <c r="T23" s="54">
        <f t="shared" si="12"/>
        <v>2.7990079141419684</v>
      </c>
      <c r="U23" s="54">
        <f t="shared" si="13"/>
        <v>-4.3213863825366818</v>
      </c>
      <c r="V23" s="54">
        <f t="shared" si="4"/>
        <v>27.436774334111426</v>
      </c>
      <c r="W23" s="54">
        <f t="shared" si="5"/>
        <v>4.1865502989302943</v>
      </c>
      <c r="X23" s="54">
        <f t="shared" si="6"/>
        <v>-6.4636121106317894</v>
      </c>
      <c r="Y23" s="54">
        <f t="shared" si="14"/>
        <v>-2.2770618117014951</v>
      </c>
      <c r="Z23" s="43">
        <f t="shared" si="21"/>
        <v>1.9250000000000003</v>
      </c>
      <c r="AA23" s="54">
        <f t="shared" si="22"/>
        <v>459.805773859174</v>
      </c>
      <c r="AB23" s="54">
        <f t="shared" si="15"/>
        <v>4.3897576072487929</v>
      </c>
      <c r="AC23" s="54">
        <f t="shared" si="7"/>
        <v>459.805773859174</v>
      </c>
    </row>
    <row r="24" spans="1:29" ht="16.5" x14ac:dyDescent="0.35">
      <c r="A24" s="61">
        <f t="shared" si="8"/>
        <v>0.55247392093018954</v>
      </c>
      <c r="B24" s="43">
        <f t="shared" si="16"/>
        <v>37.5</v>
      </c>
      <c r="C24" s="42">
        <f t="shared" si="9"/>
        <v>154.93999999999997</v>
      </c>
      <c r="D24" s="51">
        <f t="shared" si="9"/>
        <v>500</v>
      </c>
      <c r="E24" s="56">
        <f t="shared" si="9"/>
        <v>0.2</v>
      </c>
      <c r="F24" s="57">
        <f t="shared" si="9"/>
        <v>980.23210993750001</v>
      </c>
      <c r="G24" s="58">
        <f t="shared" si="9"/>
        <v>2.6584931595742973E-4</v>
      </c>
      <c r="H24" s="58">
        <f t="shared" si="9"/>
        <v>4.3110319016750285E-4</v>
      </c>
      <c r="I24" s="48">
        <f t="shared" si="9"/>
        <v>154.93999999999997</v>
      </c>
      <c r="J24" s="49">
        <f t="shared" si="17"/>
        <v>1.8854585297217882E-2</v>
      </c>
      <c r="K24" s="50">
        <f t="shared" si="18"/>
        <v>0.55247392093018954</v>
      </c>
      <c r="L24" s="51">
        <f t="shared" si="0"/>
        <v>315623.04948200396</v>
      </c>
      <c r="M24" s="49">
        <f t="shared" si="1"/>
        <v>2.1813175246366841E-2</v>
      </c>
      <c r="N24" s="43">
        <f t="shared" si="2"/>
        <v>0.10530471934449921</v>
      </c>
      <c r="O24" s="43">
        <f t="shared" si="3"/>
        <v>0.10530471934449921</v>
      </c>
      <c r="P24" s="52">
        <f t="shared" si="19"/>
        <v>2.9004011859813268</v>
      </c>
      <c r="Q24" s="52">
        <f t="shared" si="10"/>
        <v>4.7033117220522778</v>
      </c>
      <c r="R24" s="54">
        <f t="shared" si="20"/>
        <v>8.8031107970115379</v>
      </c>
      <c r="S24" s="54">
        <f t="shared" si="11"/>
        <v>-0.98878845028893458</v>
      </c>
      <c r="T24" s="54">
        <f t="shared" si="12"/>
        <v>3.0057059053258262</v>
      </c>
      <c r="U24" s="54">
        <f t="shared" si="13"/>
        <v>-3.9944943556147612</v>
      </c>
      <c r="V24" s="54">
        <f t="shared" si="4"/>
        <v>29.46289441429138</v>
      </c>
      <c r="W24" s="54">
        <f t="shared" si="5"/>
        <v>4.8168363867401061</v>
      </c>
      <c r="X24" s="54">
        <f t="shared" si="6"/>
        <v>-6.4014332622031418</v>
      </c>
      <c r="Y24" s="54">
        <f t="shared" si="14"/>
        <v>-1.5845968754630357</v>
      </c>
      <c r="Z24" s="43">
        <f t="shared" si="21"/>
        <v>2.0625</v>
      </c>
      <c r="AA24" s="54">
        <f t="shared" si="22"/>
        <v>428.18560449296052</v>
      </c>
      <c r="AB24" s="54">
        <f t="shared" si="15"/>
        <v>4.7033117220522778</v>
      </c>
      <c r="AC24" s="54">
        <f t="shared" si="7"/>
        <v>428.18560449296052</v>
      </c>
    </row>
    <row r="25" spans="1:29" ht="16.5" x14ac:dyDescent="0.35">
      <c r="A25" s="61">
        <f t="shared" si="8"/>
        <v>0.58930551565886879</v>
      </c>
      <c r="B25" s="43">
        <f t="shared" si="16"/>
        <v>40</v>
      </c>
      <c r="C25" s="42">
        <f t="shared" si="9"/>
        <v>154.93999999999997</v>
      </c>
      <c r="D25" s="51">
        <f t="shared" si="9"/>
        <v>500</v>
      </c>
      <c r="E25" s="56">
        <f t="shared" si="9"/>
        <v>0.2</v>
      </c>
      <c r="F25" s="57">
        <f t="shared" si="9"/>
        <v>980.23210993750001</v>
      </c>
      <c r="G25" s="58">
        <f t="shared" si="9"/>
        <v>2.6584931595742973E-4</v>
      </c>
      <c r="H25" s="58">
        <f t="shared" si="9"/>
        <v>4.3110319016750285E-4</v>
      </c>
      <c r="I25" s="48">
        <f t="shared" si="9"/>
        <v>154.93999999999997</v>
      </c>
      <c r="J25" s="49">
        <f t="shared" si="17"/>
        <v>1.8854585297217882E-2</v>
      </c>
      <c r="K25" s="50">
        <f t="shared" si="18"/>
        <v>0.58930551565886879</v>
      </c>
      <c r="L25" s="51">
        <f t="shared" si="0"/>
        <v>336664.58611413755</v>
      </c>
      <c r="M25" s="49">
        <f t="shared" si="1"/>
        <v>2.1763729943065718E-2</v>
      </c>
      <c r="N25" s="43">
        <f t="shared" si="2"/>
        <v>0.11954178102622473</v>
      </c>
      <c r="O25" s="43">
        <f t="shared" si="3"/>
        <v>0.11954178102622473</v>
      </c>
      <c r="P25" s="52">
        <f t="shared" si="19"/>
        <v>3.0937612650467492</v>
      </c>
      <c r="Q25" s="52">
        <f t="shared" si="10"/>
        <v>5.0168658368557626</v>
      </c>
      <c r="R25" s="54">
        <f t="shared" si="20"/>
        <v>8.8031107970115379</v>
      </c>
      <c r="S25" s="54">
        <f t="shared" si="11"/>
        <v>-0.45340013305657578</v>
      </c>
      <c r="T25" s="54">
        <f t="shared" si="12"/>
        <v>3.2133030460729741</v>
      </c>
      <c r="U25" s="54">
        <f t="shared" si="13"/>
        <v>-3.6667031791295503</v>
      </c>
      <c r="V25" s="54">
        <f t="shared" si="4"/>
        <v>31.497828247207071</v>
      </c>
      <c r="W25" s="54">
        <f t="shared" si="5"/>
        <v>5.4928257197828616</v>
      </c>
      <c r="X25" s="54">
        <f t="shared" si="6"/>
        <v>-6.2678686822727352</v>
      </c>
      <c r="Y25" s="54">
        <f t="shared" si="14"/>
        <v>-0.77504296248987359</v>
      </c>
      <c r="Z25" s="43">
        <f t="shared" si="21"/>
        <v>2.2000000000000002</v>
      </c>
      <c r="AA25" s="54">
        <f t="shared" si="22"/>
        <v>400.52244732188024</v>
      </c>
      <c r="AB25" s="54">
        <f t="shared" si="15"/>
        <v>5.0168658368557626</v>
      </c>
      <c r="AC25" s="54">
        <f t="shared" si="7"/>
        <v>400.52244732188024</v>
      </c>
    </row>
    <row r="26" spans="1:29" ht="16.5" x14ac:dyDescent="0.35">
      <c r="A26" s="61">
        <f t="shared" si="8"/>
        <v>0.62613711038754816</v>
      </c>
      <c r="B26" s="43">
        <f t="shared" si="16"/>
        <v>42.5</v>
      </c>
      <c r="C26" s="42">
        <f t="shared" si="9"/>
        <v>154.93999999999997</v>
      </c>
      <c r="D26" s="51">
        <f t="shared" si="9"/>
        <v>500</v>
      </c>
      <c r="E26" s="56">
        <f t="shared" si="9"/>
        <v>0.2</v>
      </c>
      <c r="F26" s="57">
        <f t="shared" si="9"/>
        <v>980.23210993750001</v>
      </c>
      <c r="G26" s="58">
        <f t="shared" si="9"/>
        <v>2.6584931595742973E-4</v>
      </c>
      <c r="H26" s="58">
        <f t="shared" si="9"/>
        <v>4.3110319016750285E-4</v>
      </c>
      <c r="I26" s="48">
        <f t="shared" si="9"/>
        <v>154.93999999999997</v>
      </c>
      <c r="J26" s="49">
        <f t="shared" si="17"/>
        <v>1.8854585297217882E-2</v>
      </c>
      <c r="K26" s="50">
        <f t="shared" si="18"/>
        <v>0.62613711038754816</v>
      </c>
      <c r="L26" s="51">
        <f t="shared" si="0"/>
        <v>357706.1227462712</v>
      </c>
      <c r="M26" s="49">
        <f t="shared" si="1"/>
        <v>2.1719600408130098E-2</v>
      </c>
      <c r="N26" s="43">
        <f t="shared" si="2"/>
        <v>0.13467782749187709</v>
      </c>
      <c r="O26" s="43">
        <f t="shared" si="3"/>
        <v>0.13467782749187709</v>
      </c>
      <c r="P26" s="52">
        <f t="shared" si="19"/>
        <v>3.2871213441121712</v>
      </c>
      <c r="Q26" s="52">
        <f t="shared" si="10"/>
        <v>5.3304199516592474</v>
      </c>
      <c r="R26" s="54">
        <f t="shared" si="20"/>
        <v>8.8031107970115379</v>
      </c>
      <c r="S26" s="54">
        <f t="shared" si="11"/>
        <v>8.3786153743634628E-2</v>
      </c>
      <c r="T26" s="54">
        <f t="shared" si="12"/>
        <v>3.4217991716040483</v>
      </c>
      <c r="U26" s="54">
        <f t="shared" si="13"/>
        <v>-3.3380130178604137</v>
      </c>
      <c r="V26" s="54">
        <f t="shared" si="4"/>
        <v>33.541574217638257</v>
      </c>
      <c r="W26" s="54">
        <f t="shared" si="5"/>
        <v>6.2148061877423952</v>
      </c>
      <c r="X26" s="54">
        <f t="shared" si="6"/>
        <v>-6.0626304811567344</v>
      </c>
      <c r="Y26" s="54">
        <f t="shared" si="14"/>
        <v>0.15217570658566082</v>
      </c>
      <c r="Z26" s="43">
        <f t="shared" si="21"/>
        <v>2.3374999999999999</v>
      </c>
      <c r="AA26" s="54">
        <f t="shared" si="22"/>
        <v>376.11792377537125</v>
      </c>
      <c r="AB26" s="54">
        <f t="shared" si="15"/>
        <v>5.3304199516592474</v>
      </c>
      <c r="AC26" s="54">
        <f t="shared" si="7"/>
        <v>376.11792377537125</v>
      </c>
    </row>
    <row r="27" spans="1:29" ht="16.5" x14ac:dyDescent="0.35">
      <c r="A27" s="61">
        <f t="shared" si="8"/>
        <v>0.66296870511622741</v>
      </c>
      <c r="B27" s="43">
        <f t="shared" si="16"/>
        <v>45</v>
      </c>
      <c r="C27" s="42">
        <f t="shared" ref="C27:I42" si="23">C26</f>
        <v>154.93999999999997</v>
      </c>
      <c r="D27" s="51">
        <f t="shared" si="23"/>
        <v>500</v>
      </c>
      <c r="E27" s="56">
        <f t="shared" si="23"/>
        <v>0.2</v>
      </c>
      <c r="F27" s="57">
        <f t="shared" si="23"/>
        <v>980.23210993750001</v>
      </c>
      <c r="G27" s="58">
        <f t="shared" si="23"/>
        <v>2.6584931595742973E-4</v>
      </c>
      <c r="H27" s="58">
        <f t="shared" si="23"/>
        <v>4.3110319016750285E-4</v>
      </c>
      <c r="I27" s="48">
        <f t="shared" si="23"/>
        <v>154.93999999999997</v>
      </c>
      <c r="J27" s="49">
        <f t="shared" si="17"/>
        <v>1.8854585297217882E-2</v>
      </c>
      <c r="K27" s="50">
        <f t="shared" si="18"/>
        <v>0.66296870511622741</v>
      </c>
      <c r="L27" s="51">
        <f t="shared" si="0"/>
        <v>378747.65937840473</v>
      </c>
      <c r="M27" s="49">
        <f t="shared" si="1"/>
        <v>2.1679958846769206E-2</v>
      </c>
      <c r="N27" s="43">
        <f t="shared" si="2"/>
        <v>0.15071271452243015</v>
      </c>
      <c r="O27" s="43">
        <f t="shared" si="3"/>
        <v>0.15071271452243015</v>
      </c>
      <c r="P27" s="52">
        <f t="shared" si="19"/>
        <v>3.4804814231775922</v>
      </c>
      <c r="Q27" s="52">
        <f t="shared" si="10"/>
        <v>5.6439740664627323</v>
      </c>
      <c r="R27" s="54">
        <f t="shared" si="20"/>
        <v>8.8031107970115379</v>
      </c>
      <c r="S27" s="54">
        <f t="shared" si="11"/>
        <v>0.62277012167364632</v>
      </c>
      <c r="T27" s="54">
        <f t="shared" si="12"/>
        <v>3.6311941377000223</v>
      </c>
      <c r="U27" s="54">
        <f t="shared" si="13"/>
        <v>-3.0084240160263755</v>
      </c>
      <c r="V27" s="54">
        <f t="shared" si="4"/>
        <v>35.59413091190374</v>
      </c>
      <c r="W27" s="54">
        <f t="shared" si="5"/>
        <v>6.9830656494231187</v>
      </c>
      <c r="X27" s="54">
        <f t="shared" si="6"/>
        <v>-5.7854308000507224</v>
      </c>
      <c r="Y27" s="54">
        <f t="shared" si="14"/>
        <v>1.1976348493723963</v>
      </c>
      <c r="Z27" s="43">
        <f t="shared" si="21"/>
        <v>2.4750000000000001</v>
      </c>
      <c r="AA27" s="54">
        <f t="shared" si="22"/>
        <v>354.42886036800519</v>
      </c>
      <c r="AB27" s="54">
        <f t="shared" si="15"/>
        <v>5.6439740664627323</v>
      </c>
      <c r="AC27" s="54">
        <f t="shared" si="7"/>
        <v>354.42886036800519</v>
      </c>
    </row>
    <row r="28" spans="1:29" ht="16.5" x14ac:dyDescent="0.35">
      <c r="A28" s="61">
        <f t="shared" si="8"/>
        <v>0.69980029984490666</v>
      </c>
      <c r="B28" s="43">
        <f t="shared" si="16"/>
        <v>47.5</v>
      </c>
      <c r="C28" s="42">
        <f t="shared" si="23"/>
        <v>154.93999999999997</v>
      </c>
      <c r="D28" s="51">
        <f t="shared" si="23"/>
        <v>500</v>
      </c>
      <c r="E28" s="56">
        <f t="shared" si="23"/>
        <v>0.2</v>
      </c>
      <c r="F28" s="57">
        <f t="shared" si="23"/>
        <v>980.23210993750001</v>
      </c>
      <c r="G28" s="58">
        <f t="shared" si="23"/>
        <v>2.6584931595742973E-4</v>
      </c>
      <c r="H28" s="58">
        <f t="shared" si="23"/>
        <v>4.3110319016750285E-4</v>
      </c>
      <c r="I28" s="48">
        <f t="shared" si="23"/>
        <v>154.93999999999997</v>
      </c>
      <c r="J28" s="49">
        <f t="shared" si="17"/>
        <v>1.8854585297217882E-2</v>
      </c>
      <c r="K28" s="50">
        <f t="shared" si="18"/>
        <v>0.69980029984490666</v>
      </c>
      <c r="L28" s="51">
        <f t="shared" si="0"/>
        <v>399789.19601053826</v>
      </c>
      <c r="M28" s="49">
        <f t="shared" si="1"/>
        <v>2.1644142319670847E-2</v>
      </c>
      <c r="N28" s="43">
        <f t="shared" si="2"/>
        <v>0.16764631481508771</v>
      </c>
      <c r="O28" s="43">
        <f t="shared" si="3"/>
        <v>0.16764631481508771</v>
      </c>
      <c r="P28" s="52">
        <f t="shared" si="19"/>
        <v>3.6738415022430138</v>
      </c>
      <c r="Q28" s="52">
        <f t="shared" si="10"/>
        <v>5.957528181266218</v>
      </c>
      <c r="R28" s="54">
        <f t="shared" si="20"/>
        <v>8.8031107970115379</v>
      </c>
      <c r="S28" s="54">
        <f t="shared" si="11"/>
        <v>1.1635515161278693</v>
      </c>
      <c r="T28" s="54">
        <f t="shared" si="12"/>
        <v>3.8414878170581015</v>
      </c>
      <c r="U28" s="54">
        <f t="shared" si="13"/>
        <v>-2.6779363009302326</v>
      </c>
      <c r="V28" s="54">
        <f t="shared" si="4"/>
        <v>37.655497082140634</v>
      </c>
      <c r="W28" s="54">
        <f t="shared" si="5"/>
        <v>7.7978919363358896</v>
      </c>
      <c r="X28" s="54">
        <f t="shared" si="6"/>
        <v>-5.4359818074438477</v>
      </c>
      <c r="Y28" s="54">
        <f t="shared" si="14"/>
        <v>2.3619101288920419</v>
      </c>
      <c r="Z28" s="43">
        <f t="shared" si="21"/>
        <v>2.6124999999999998</v>
      </c>
      <c r="AA28" s="54">
        <f t="shared" si="22"/>
        <v>335.02644321428926</v>
      </c>
      <c r="AB28" s="54">
        <f t="shared" si="15"/>
        <v>5.957528181266218</v>
      </c>
      <c r="AC28" s="54">
        <f t="shared" si="7"/>
        <v>335.02644321428926</v>
      </c>
    </row>
    <row r="29" spans="1:29" ht="16.5" x14ac:dyDescent="0.35">
      <c r="A29" s="61">
        <f t="shared" si="8"/>
        <v>0.73663189457358602</v>
      </c>
      <c r="B29" s="43">
        <f t="shared" si="16"/>
        <v>50</v>
      </c>
      <c r="C29" s="42">
        <f t="shared" si="23"/>
        <v>154.93999999999997</v>
      </c>
      <c r="D29" s="51">
        <f t="shared" si="23"/>
        <v>500</v>
      </c>
      <c r="E29" s="56">
        <f t="shared" si="23"/>
        <v>0.2</v>
      </c>
      <c r="F29" s="57">
        <f t="shared" si="23"/>
        <v>980.23210993750001</v>
      </c>
      <c r="G29" s="58">
        <f t="shared" si="23"/>
        <v>2.6584931595742973E-4</v>
      </c>
      <c r="H29" s="58">
        <f t="shared" si="23"/>
        <v>4.3110319016750285E-4</v>
      </c>
      <c r="I29" s="48">
        <f t="shared" si="23"/>
        <v>154.93999999999997</v>
      </c>
      <c r="J29" s="49">
        <f t="shared" si="17"/>
        <v>1.8854585297217882E-2</v>
      </c>
      <c r="K29" s="50">
        <f t="shared" si="18"/>
        <v>0.73663189457358602</v>
      </c>
      <c r="L29" s="51">
        <f t="shared" si="0"/>
        <v>420830.73264267202</v>
      </c>
      <c r="M29" s="49">
        <f t="shared" si="1"/>
        <v>2.1611613435738409E-2</v>
      </c>
      <c r="N29" s="43">
        <f t="shared" si="2"/>
        <v>0.18547851515147795</v>
      </c>
      <c r="O29" s="43">
        <f t="shared" si="3"/>
        <v>0.18547851515147795</v>
      </c>
      <c r="P29" s="52">
        <f t="shared" si="19"/>
        <v>3.8672015813084353</v>
      </c>
      <c r="Q29" s="52">
        <f t="shared" si="10"/>
        <v>6.2710822960697046</v>
      </c>
      <c r="R29" s="54">
        <f t="shared" si="20"/>
        <v>8.8031107970115379</v>
      </c>
      <c r="S29" s="54">
        <f t="shared" si="11"/>
        <v>1.7061301106695588</v>
      </c>
      <c r="T29" s="54">
        <f t="shared" si="12"/>
        <v>4.0526800964599135</v>
      </c>
      <c r="U29" s="54">
        <f t="shared" si="13"/>
        <v>-2.3465499857903556</v>
      </c>
      <c r="V29" s="54">
        <f t="shared" si="4"/>
        <v>39.725671618546116</v>
      </c>
      <c r="W29" s="54">
        <f t="shared" si="5"/>
        <v>8.6595728556835763</v>
      </c>
      <c r="X29" s="54">
        <f t="shared" si="6"/>
        <v>-5.0139956961332386</v>
      </c>
      <c r="Y29" s="54">
        <f t="shared" si="14"/>
        <v>3.6455771595503377</v>
      </c>
      <c r="Z29" s="50">
        <f t="shared" si="21"/>
        <v>2.75</v>
      </c>
      <c r="AA29" s="54">
        <f t="shared" si="22"/>
        <v>317.56762669824758</v>
      </c>
      <c r="AB29" s="54">
        <f t="shared" si="15"/>
        <v>6.2710822960697046</v>
      </c>
      <c r="AC29" s="54">
        <f t="shared" si="7"/>
        <v>317.56762669824758</v>
      </c>
    </row>
    <row r="30" spans="1:29" ht="16.5" x14ac:dyDescent="0.35">
      <c r="A30" s="61">
        <f t="shared" si="8"/>
        <v>0.77346348930226538</v>
      </c>
      <c r="B30" s="43">
        <f t="shared" si="16"/>
        <v>52.5</v>
      </c>
      <c r="C30" s="42">
        <f t="shared" si="23"/>
        <v>154.93999999999997</v>
      </c>
      <c r="D30" s="51">
        <f t="shared" si="23"/>
        <v>500</v>
      </c>
      <c r="E30" s="56">
        <f t="shared" si="23"/>
        <v>0.2</v>
      </c>
      <c r="F30" s="57">
        <f t="shared" si="23"/>
        <v>980.23210993750001</v>
      </c>
      <c r="G30" s="58">
        <f t="shared" si="23"/>
        <v>2.6584931595742973E-4</v>
      </c>
      <c r="H30" s="58">
        <f t="shared" si="23"/>
        <v>4.3110319016750285E-4</v>
      </c>
      <c r="I30" s="48">
        <f t="shared" si="23"/>
        <v>154.93999999999997</v>
      </c>
      <c r="J30" s="49">
        <f t="shared" si="17"/>
        <v>1.8854585297217882E-2</v>
      </c>
      <c r="K30" s="50">
        <f t="shared" si="18"/>
        <v>0.77346348930226538</v>
      </c>
      <c r="L30" s="51">
        <f t="shared" si="0"/>
        <v>441872.26927480561</v>
      </c>
      <c r="M30" s="49">
        <f t="shared" si="1"/>
        <v>2.1581931819926299E-2</v>
      </c>
      <c r="N30" s="43">
        <f t="shared" si="2"/>
        <v>0.20420921416438254</v>
      </c>
      <c r="O30" s="43">
        <f t="shared" si="3"/>
        <v>0.20420921416438254</v>
      </c>
      <c r="P30" s="52">
        <f t="shared" si="19"/>
        <v>4.0605616603738586</v>
      </c>
      <c r="Q30" s="52">
        <f t="shared" si="10"/>
        <v>6.5846364108731876</v>
      </c>
      <c r="R30" s="54">
        <f t="shared" si="20"/>
        <v>8.8031107970115379</v>
      </c>
      <c r="S30" s="54">
        <f t="shared" si="11"/>
        <v>2.2505057025642738</v>
      </c>
      <c r="T30" s="54">
        <f t="shared" si="12"/>
        <v>4.2647708745382413</v>
      </c>
      <c r="U30" s="54">
        <f t="shared" si="13"/>
        <v>-2.0142651719739675</v>
      </c>
      <c r="V30" s="54">
        <f t="shared" si="4"/>
        <v>41.804653527486174</v>
      </c>
      <c r="W30" s="54">
        <f t="shared" si="5"/>
        <v>9.5683961928742587</v>
      </c>
      <c r="X30" s="54">
        <f t="shared" si="6"/>
        <v>-4.5191846807108238</v>
      </c>
      <c r="Y30" s="54">
        <f t="shared" si="14"/>
        <v>5.0492115121634349</v>
      </c>
      <c r="Z30" s="43">
        <f t="shared" si="21"/>
        <v>2.8875000000000006</v>
      </c>
      <c r="AA30" s="54">
        <f t="shared" si="22"/>
        <v>301.77471143496018</v>
      </c>
      <c r="AB30" s="54">
        <f t="shared" si="15"/>
        <v>6.5846364108731876</v>
      </c>
      <c r="AC30" s="54">
        <f t="shared" si="7"/>
        <v>301.77471143496018</v>
      </c>
    </row>
    <row r="31" spans="1:29" ht="16.5" x14ac:dyDescent="0.35">
      <c r="A31" s="61">
        <f t="shared" si="8"/>
        <v>0.81029508403094475</v>
      </c>
      <c r="B31" s="43">
        <f t="shared" si="16"/>
        <v>55</v>
      </c>
      <c r="C31" s="42">
        <f t="shared" si="23"/>
        <v>154.93999999999997</v>
      </c>
      <c r="D31" s="51">
        <f t="shared" si="23"/>
        <v>500</v>
      </c>
      <c r="E31" s="56">
        <f t="shared" si="23"/>
        <v>0.2</v>
      </c>
      <c r="F31" s="57">
        <f t="shared" si="23"/>
        <v>980.23210993750001</v>
      </c>
      <c r="G31" s="58">
        <f t="shared" si="23"/>
        <v>2.6584931595742973E-4</v>
      </c>
      <c r="H31" s="58">
        <f t="shared" si="23"/>
        <v>4.3110319016750285E-4</v>
      </c>
      <c r="I31" s="48">
        <f t="shared" si="23"/>
        <v>154.93999999999997</v>
      </c>
      <c r="J31" s="49">
        <f t="shared" si="17"/>
        <v>1.8854585297217882E-2</v>
      </c>
      <c r="K31" s="50">
        <f t="shared" si="18"/>
        <v>0.81029508403094475</v>
      </c>
      <c r="L31" s="51">
        <f t="shared" si="0"/>
        <v>462913.8059069392</v>
      </c>
      <c r="M31" s="49">
        <f t="shared" si="1"/>
        <v>2.1554733051662806E-2</v>
      </c>
      <c r="N31" s="43">
        <f t="shared" si="2"/>
        <v>0.223838320553159</v>
      </c>
      <c r="O31" s="43">
        <f t="shared" si="3"/>
        <v>0.223838320553159</v>
      </c>
      <c r="P31" s="52">
        <f t="shared" si="19"/>
        <v>4.2539217394392796</v>
      </c>
      <c r="Q31" s="52">
        <f t="shared" si="10"/>
        <v>6.8981905256766742</v>
      </c>
      <c r="R31" s="54">
        <f t="shared" si="20"/>
        <v>8.8031107970115379</v>
      </c>
      <c r="S31" s="54">
        <f t="shared" si="11"/>
        <v>2.7966781092107347</v>
      </c>
      <c r="T31" s="54">
        <f t="shared" si="12"/>
        <v>4.4777600599924385</v>
      </c>
      <c r="U31" s="54">
        <f t="shared" si="13"/>
        <v>-1.6810819507817047</v>
      </c>
      <c r="V31" s="54">
        <f t="shared" si="4"/>
        <v>43.892441914002546</v>
      </c>
      <c r="W31" s="54">
        <f t="shared" si="5"/>
        <v>10.524649713657441</v>
      </c>
      <c r="X31" s="54">
        <f t="shared" si="6"/>
        <v>-3.9512609954270834</v>
      </c>
      <c r="Y31" s="54">
        <f t="shared" si="14"/>
        <v>6.5733887182303574</v>
      </c>
      <c r="Z31" s="43">
        <f t="shared" si="21"/>
        <v>3.0250000000000004</v>
      </c>
      <c r="AA31" s="54">
        <f t="shared" si="22"/>
        <v>287.42049211144501</v>
      </c>
      <c r="AB31" s="54">
        <f t="shared" si="15"/>
        <v>6.8981905256766742</v>
      </c>
      <c r="AC31" s="54">
        <f t="shared" si="7"/>
        <v>287.42049211144501</v>
      </c>
    </row>
    <row r="32" spans="1:29" ht="16.5" x14ac:dyDescent="0.35">
      <c r="A32" s="61">
        <f t="shared" si="8"/>
        <v>0.847126678759624</v>
      </c>
      <c r="B32" s="43">
        <f t="shared" si="16"/>
        <v>57.5</v>
      </c>
      <c r="C32" s="42">
        <f t="shared" si="23"/>
        <v>154.93999999999997</v>
      </c>
      <c r="D32" s="51">
        <f t="shared" si="23"/>
        <v>500</v>
      </c>
      <c r="E32" s="56">
        <f t="shared" si="23"/>
        <v>0.2</v>
      </c>
      <c r="F32" s="57">
        <f t="shared" si="23"/>
        <v>980.23210993750001</v>
      </c>
      <c r="G32" s="58">
        <f t="shared" si="23"/>
        <v>2.6584931595742973E-4</v>
      </c>
      <c r="H32" s="58">
        <f t="shared" si="23"/>
        <v>4.3110319016750285E-4</v>
      </c>
      <c r="I32" s="48">
        <f t="shared" si="23"/>
        <v>154.93999999999997</v>
      </c>
      <c r="J32" s="49">
        <f t="shared" si="17"/>
        <v>1.8854585297217882E-2</v>
      </c>
      <c r="K32" s="50">
        <f t="shared" si="18"/>
        <v>0.847126678759624</v>
      </c>
      <c r="L32" s="51">
        <f t="shared" si="0"/>
        <v>483955.34253907279</v>
      </c>
      <c r="M32" s="49">
        <f t="shared" si="1"/>
        <v>2.1529712881278706E-2</v>
      </c>
      <c r="N32" s="43">
        <f t="shared" si="2"/>
        <v>0.244365751640756</v>
      </c>
      <c r="O32" s="43">
        <f t="shared" si="3"/>
        <v>0.244365751640756</v>
      </c>
      <c r="P32" s="52">
        <f t="shared" si="19"/>
        <v>4.4472818185047007</v>
      </c>
      <c r="Q32" s="52">
        <f t="shared" si="10"/>
        <v>7.21174464048016</v>
      </c>
      <c r="R32" s="54">
        <f t="shared" si="20"/>
        <v>8.8031107970115379</v>
      </c>
      <c r="S32" s="54">
        <f t="shared" si="11"/>
        <v>3.344647165254834</v>
      </c>
      <c r="T32" s="54">
        <f t="shared" si="12"/>
        <v>4.6916475701454567</v>
      </c>
      <c r="U32" s="54">
        <f t="shared" si="13"/>
        <v>-1.3470004048906219</v>
      </c>
      <c r="V32" s="54">
        <f t="shared" si="4"/>
        <v>45.989035967668258</v>
      </c>
      <c r="W32" s="54">
        <f t="shared" si="5"/>
        <v>11.528621165955714</v>
      </c>
      <c r="X32" s="54">
        <f t="shared" si="6"/>
        <v>-3.3099368923594339</v>
      </c>
      <c r="Y32" s="54">
        <f t="shared" si="14"/>
        <v>8.2186842735962813</v>
      </c>
      <c r="Z32" s="43">
        <f t="shared" si="21"/>
        <v>3.1625000000000005</v>
      </c>
      <c r="AA32" s="54">
        <f t="shared" si="22"/>
        <v>274.31727996570282</v>
      </c>
      <c r="AB32" s="54">
        <f t="shared" si="15"/>
        <v>7.21174464048016</v>
      </c>
      <c r="AC32" s="54">
        <f t="shared" si="7"/>
        <v>274.31727996570282</v>
      </c>
    </row>
    <row r="33" spans="1:29" ht="16.5" x14ac:dyDescent="0.35">
      <c r="A33" s="61">
        <f t="shared" si="8"/>
        <v>0.88395827348830325</v>
      </c>
      <c r="B33" s="43">
        <f t="shared" si="16"/>
        <v>60</v>
      </c>
      <c r="C33" s="42">
        <f t="shared" si="23"/>
        <v>154.93999999999997</v>
      </c>
      <c r="D33" s="51">
        <f t="shared" si="23"/>
        <v>500</v>
      </c>
      <c r="E33" s="56">
        <f t="shared" si="23"/>
        <v>0.2</v>
      </c>
      <c r="F33" s="57">
        <f t="shared" si="23"/>
        <v>980.23210993750001</v>
      </c>
      <c r="G33" s="58">
        <f t="shared" si="23"/>
        <v>2.6584931595742973E-4</v>
      </c>
      <c r="H33" s="58">
        <f t="shared" si="23"/>
        <v>4.3110319016750285E-4</v>
      </c>
      <c r="I33" s="48">
        <f t="shared" si="23"/>
        <v>154.93999999999997</v>
      </c>
      <c r="J33" s="49">
        <f t="shared" si="17"/>
        <v>1.8854585297217882E-2</v>
      </c>
      <c r="K33" s="50">
        <f t="shared" si="18"/>
        <v>0.88395827348830325</v>
      </c>
      <c r="L33" s="51">
        <f t="shared" si="0"/>
        <v>504996.87917120644</v>
      </c>
      <c r="M33" s="49">
        <f t="shared" si="1"/>
        <v>2.150661523918445E-2</v>
      </c>
      <c r="N33" s="43">
        <f t="shared" si="2"/>
        <v>0.26579143219442702</v>
      </c>
      <c r="O33" s="43">
        <f t="shared" si="3"/>
        <v>0.26579143219442702</v>
      </c>
      <c r="P33" s="52">
        <f t="shared" si="19"/>
        <v>4.6406418975701236</v>
      </c>
      <c r="Q33" s="52">
        <f t="shared" si="10"/>
        <v>7.5252987552836448</v>
      </c>
      <c r="R33" s="54">
        <f t="shared" si="20"/>
        <v>8.8031107970115379</v>
      </c>
      <c r="S33" s="54">
        <f t="shared" si="11"/>
        <v>3.8944127202310845</v>
      </c>
      <c r="T33" s="54">
        <f t="shared" si="12"/>
        <v>4.9064333297645506</v>
      </c>
      <c r="U33" s="54">
        <f t="shared" si="13"/>
        <v>-1.0120206095334661</v>
      </c>
      <c r="V33" s="54">
        <f t="shared" si="4"/>
        <v>48.094434951027793</v>
      </c>
      <c r="W33" s="54">
        <f t="shared" si="5"/>
        <v>12.580598281447566</v>
      </c>
      <c r="X33" s="54">
        <f t="shared" si="6"/>
        <v>-2.5949246398294004</v>
      </c>
      <c r="Y33" s="54">
        <f t="shared" si="14"/>
        <v>9.9856736416181651</v>
      </c>
      <c r="Z33" s="43">
        <f t="shared" si="21"/>
        <v>3.3000000000000003</v>
      </c>
      <c r="AA33" s="54">
        <f t="shared" si="22"/>
        <v>262.30866976067944</v>
      </c>
      <c r="AB33" s="54">
        <f t="shared" si="15"/>
        <v>7.5252987552836448</v>
      </c>
      <c r="AC33" s="54">
        <f t="shared" si="7"/>
        <v>262.30866976067944</v>
      </c>
    </row>
    <row r="34" spans="1:29" ht="16.5" x14ac:dyDescent="0.35">
      <c r="A34" s="61">
        <f t="shared" si="8"/>
        <v>0.92078986821698261</v>
      </c>
      <c r="B34" s="43">
        <f t="shared" si="16"/>
        <v>62.5</v>
      </c>
      <c r="C34" s="42">
        <f t="shared" si="23"/>
        <v>154.93999999999997</v>
      </c>
      <c r="D34" s="51">
        <f t="shared" si="23"/>
        <v>500</v>
      </c>
      <c r="E34" s="56">
        <f t="shared" si="23"/>
        <v>0.2</v>
      </c>
      <c r="F34" s="57">
        <f t="shared" si="23"/>
        <v>980.23210993750001</v>
      </c>
      <c r="G34" s="58">
        <f t="shared" si="23"/>
        <v>2.6584931595742973E-4</v>
      </c>
      <c r="H34" s="58">
        <f t="shared" si="23"/>
        <v>4.3110319016750285E-4</v>
      </c>
      <c r="I34" s="48">
        <f t="shared" si="23"/>
        <v>154.93999999999997</v>
      </c>
      <c r="J34" s="49">
        <f t="shared" si="17"/>
        <v>1.8854585297217882E-2</v>
      </c>
      <c r="K34" s="50">
        <f t="shared" si="18"/>
        <v>0.92078986821698261</v>
      </c>
      <c r="L34" s="51">
        <f t="shared" si="0"/>
        <v>526038.41580333991</v>
      </c>
      <c r="M34" s="49">
        <f t="shared" si="1"/>
        <v>2.1485223012699752E-2</v>
      </c>
      <c r="N34" s="43">
        <f t="shared" si="2"/>
        <v>0.28811529345259151</v>
      </c>
      <c r="O34" s="43">
        <f t="shared" si="3"/>
        <v>0.28811529345259151</v>
      </c>
      <c r="P34" s="52">
        <f t="shared" si="19"/>
        <v>4.8340019766355455</v>
      </c>
      <c r="Q34" s="52">
        <f t="shared" si="10"/>
        <v>7.8388528700871296</v>
      </c>
      <c r="R34" s="54">
        <f t="shared" si="20"/>
        <v>8.8031107970115379</v>
      </c>
      <c r="S34" s="54">
        <f t="shared" si="11"/>
        <v>4.4459746366163202</v>
      </c>
      <c r="T34" s="54">
        <f t="shared" si="12"/>
        <v>5.122117270088137</v>
      </c>
      <c r="U34" s="54">
        <f t="shared" si="13"/>
        <v>-0.67614263347181591</v>
      </c>
      <c r="V34" s="54">
        <f t="shared" si="4"/>
        <v>50.208638190058018</v>
      </c>
      <c r="W34" s="54">
        <f t="shared" si="5"/>
        <v>13.680868776944809</v>
      </c>
      <c r="X34" s="54">
        <f t="shared" si="6"/>
        <v>-1.8059365210251495</v>
      </c>
      <c r="Y34" s="54">
        <f t="shared" si="14"/>
        <v>11.87493225591966</v>
      </c>
      <c r="Z34" s="43">
        <f t="shared" si="21"/>
        <v>3.4375000000000004</v>
      </c>
      <c r="AA34" s="54">
        <f t="shared" si="22"/>
        <v>251.26328276702159</v>
      </c>
      <c r="AB34" s="54">
        <f t="shared" si="15"/>
        <v>7.8388528700871296</v>
      </c>
      <c r="AC34" s="54">
        <f t="shared" si="7"/>
        <v>251.26328276702159</v>
      </c>
    </row>
    <row r="35" spans="1:29" ht="16.5" x14ac:dyDescent="0.35">
      <c r="A35" s="61">
        <f t="shared" si="8"/>
        <v>0.95762146294566186</v>
      </c>
      <c r="B35" s="43">
        <f t="shared" si="16"/>
        <v>65</v>
      </c>
      <c r="C35" s="42">
        <f t="shared" si="23"/>
        <v>154.93999999999997</v>
      </c>
      <c r="D35" s="51">
        <f t="shared" si="23"/>
        <v>500</v>
      </c>
      <c r="E35" s="56">
        <f t="shared" si="23"/>
        <v>0.2</v>
      </c>
      <c r="F35" s="57">
        <f t="shared" si="23"/>
        <v>980.23210993750001</v>
      </c>
      <c r="G35" s="58">
        <f t="shared" si="23"/>
        <v>2.6584931595742973E-4</v>
      </c>
      <c r="H35" s="58">
        <f t="shared" si="23"/>
        <v>4.3110319016750285E-4</v>
      </c>
      <c r="I35" s="48">
        <f t="shared" si="23"/>
        <v>154.93999999999997</v>
      </c>
      <c r="J35" s="49">
        <f t="shared" si="17"/>
        <v>1.8854585297217882E-2</v>
      </c>
      <c r="K35" s="50">
        <f t="shared" si="18"/>
        <v>0.95762146294566186</v>
      </c>
      <c r="L35" s="51">
        <f t="shared" si="0"/>
        <v>547079.95243547368</v>
      </c>
      <c r="M35" s="49">
        <f t="shared" si="1"/>
        <v>2.1465350870938035E-2</v>
      </c>
      <c r="N35" s="43">
        <f t="shared" si="2"/>
        <v>0.31133727231470143</v>
      </c>
      <c r="O35" s="43">
        <f t="shared" si="3"/>
        <v>0.31133727231470143</v>
      </c>
      <c r="P35" s="52">
        <f t="shared" si="19"/>
        <v>5.0273620557009666</v>
      </c>
      <c r="Q35" s="52">
        <f t="shared" si="10"/>
        <v>8.1524069848906127</v>
      </c>
      <c r="R35" s="54">
        <f t="shared" si="20"/>
        <v>8.8031107970115379</v>
      </c>
      <c r="S35" s="54">
        <f t="shared" si="11"/>
        <v>4.9993327882094434</v>
      </c>
      <c r="T35" s="54">
        <f t="shared" si="12"/>
        <v>5.338699328015668</v>
      </c>
      <c r="U35" s="54">
        <f t="shared" si="13"/>
        <v>-0.33936653980622467</v>
      </c>
      <c r="V35" s="54">
        <f t="shared" si="4"/>
        <v>52.331645066227118</v>
      </c>
      <c r="W35" s="54">
        <f t="shared" si="5"/>
        <v>14.829720355599077</v>
      </c>
      <c r="X35" s="54">
        <f t="shared" si="6"/>
        <v>-0.94268483279506854</v>
      </c>
      <c r="Y35" s="54">
        <f t="shared" si="14"/>
        <v>13.887035522804009</v>
      </c>
      <c r="Z35" s="43">
        <f t="shared" si="21"/>
        <v>3.5750000000000006</v>
      </c>
      <c r="AA35" s="54">
        <f t="shared" si="22"/>
        <v>241.06995373316201</v>
      </c>
      <c r="AB35" s="54">
        <f t="shared" si="15"/>
        <v>8.1524069848906127</v>
      </c>
      <c r="AC35" s="54">
        <f t="shared" si="7"/>
        <v>241.06995373316201</v>
      </c>
    </row>
    <row r="36" spans="1:29" ht="16.5" x14ac:dyDescent="0.35">
      <c r="A36" s="61">
        <f t="shared" si="8"/>
        <v>0.99445305767434122</v>
      </c>
      <c r="B36" s="43">
        <f t="shared" si="16"/>
        <v>67.5</v>
      </c>
      <c r="C36" s="42">
        <f t="shared" si="23"/>
        <v>154.93999999999997</v>
      </c>
      <c r="D36" s="51">
        <f t="shared" si="23"/>
        <v>500</v>
      </c>
      <c r="E36" s="56">
        <f t="shared" si="23"/>
        <v>0.2</v>
      </c>
      <c r="F36" s="57">
        <f t="shared" si="23"/>
        <v>980.23210993750001</v>
      </c>
      <c r="G36" s="58">
        <f t="shared" si="23"/>
        <v>2.6584931595742973E-4</v>
      </c>
      <c r="H36" s="58">
        <f t="shared" si="23"/>
        <v>4.3110319016750285E-4</v>
      </c>
      <c r="I36" s="48">
        <f t="shared" si="23"/>
        <v>154.93999999999997</v>
      </c>
      <c r="J36" s="49">
        <f t="shared" si="17"/>
        <v>1.8854585297217882E-2</v>
      </c>
      <c r="K36" s="50">
        <f t="shared" si="18"/>
        <v>0.99445305767434122</v>
      </c>
      <c r="L36" s="51">
        <f t="shared" si="0"/>
        <v>568121.48906760721</v>
      </c>
      <c r="M36" s="49">
        <f t="shared" si="1"/>
        <v>2.1446839624739058E-2</v>
      </c>
      <c r="N36" s="43">
        <f t="shared" si="2"/>
        <v>0.3354573106613617</v>
      </c>
      <c r="O36" s="43">
        <f t="shared" si="3"/>
        <v>0.3354573106613617</v>
      </c>
      <c r="P36" s="52">
        <f t="shared" si="19"/>
        <v>5.2207221347663886</v>
      </c>
      <c r="Q36" s="52">
        <f t="shared" si="10"/>
        <v>8.4659610996941002</v>
      </c>
      <c r="R36" s="54">
        <f t="shared" si="20"/>
        <v>8.8031107970115379</v>
      </c>
      <c r="S36" s="54">
        <f t="shared" si="11"/>
        <v>5.5544870587716737</v>
      </c>
      <c r="T36" s="54">
        <f t="shared" si="12"/>
        <v>5.55617944542775</v>
      </c>
      <c r="U36" s="54">
        <f t="shared" si="13"/>
        <v>-1.6923866560762946E-3</v>
      </c>
      <c r="V36" s="54">
        <f t="shared" si="4"/>
        <v>54.46345500983012</v>
      </c>
      <c r="W36" s="54">
        <f t="shared" si="5"/>
        <v>16.027440707964661</v>
      </c>
      <c r="X36" s="54">
        <f t="shared" si="6"/>
        <v>-4.8818845848354652E-3</v>
      </c>
      <c r="Y36" s="54">
        <f t="shared" si="14"/>
        <v>16.022558823379825</v>
      </c>
      <c r="Z36" s="43">
        <f t="shared" si="21"/>
        <v>3.7125000000000004</v>
      </c>
      <c r="AA36" s="54">
        <f t="shared" si="22"/>
        <v>231.63398746220997</v>
      </c>
      <c r="AB36" s="54">
        <f t="shared" si="15"/>
        <v>8.4659610996941002</v>
      </c>
      <c r="AC36" s="54">
        <f t="shared" si="7"/>
        <v>231.63398746220997</v>
      </c>
    </row>
    <row r="37" spans="1:29" ht="16.5" x14ac:dyDescent="0.35">
      <c r="A37" s="61">
        <f t="shared" si="8"/>
        <v>1.0312846524030204</v>
      </c>
      <c r="B37" s="43">
        <f t="shared" si="16"/>
        <v>70</v>
      </c>
      <c r="C37" s="42">
        <f t="shared" si="23"/>
        <v>154.93999999999997</v>
      </c>
      <c r="D37" s="51">
        <f t="shared" si="23"/>
        <v>500</v>
      </c>
      <c r="E37" s="56">
        <f t="shared" si="23"/>
        <v>0.2</v>
      </c>
      <c r="F37" s="57">
        <f t="shared" si="23"/>
        <v>980.23210993750001</v>
      </c>
      <c r="G37" s="58">
        <f t="shared" si="23"/>
        <v>2.6584931595742973E-4</v>
      </c>
      <c r="H37" s="58">
        <f t="shared" si="23"/>
        <v>4.3110319016750285E-4</v>
      </c>
      <c r="I37" s="48">
        <f t="shared" si="23"/>
        <v>154.93999999999997</v>
      </c>
      <c r="J37" s="49">
        <f t="shared" si="17"/>
        <v>1.8854585297217882E-2</v>
      </c>
      <c r="K37" s="50">
        <f t="shared" si="18"/>
        <v>1.0312846524030204</v>
      </c>
      <c r="L37" s="51">
        <f t="shared" si="0"/>
        <v>589163.02569974074</v>
      </c>
      <c r="M37" s="49">
        <f t="shared" si="1"/>
        <v>2.1429551750716171E-2</v>
      </c>
      <c r="N37" s="43">
        <f t="shared" si="2"/>
        <v>0.36047535477952697</v>
      </c>
      <c r="O37" s="43">
        <f t="shared" si="3"/>
        <v>0.36047535477952697</v>
      </c>
      <c r="P37" s="52">
        <f t="shared" si="19"/>
        <v>5.4140822138318105</v>
      </c>
      <c r="Q37" s="52">
        <f t="shared" si="10"/>
        <v>8.7795152144975859</v>
      </c>
      <c r="R37" s="54">
        <f t="shared" si="20"/>
        <v>8.8031107970115379</v>
      </c>
      <c r="S37" s="54">
        <f t="shared" si="11"/>
        <v>6.1114373408769129</v>
      </c>
      <c r="T37" s="54">
        <f t="shared" si="12"/>
        <v>5.7745575686113373</v>
      </c>
      <c r="U37" s="54">
        <f t="shared" si="13"/>
        <v>0.33687977226557564</v>
      </c>
      <c r="V37" s="54">
        <f t="shared" si="4"/>
        <v>56.60406749435451</v>
      </c>
      <c r="W37" s="54">
        <f t="shared" si="5"/>
        <v>17.274317512939898</v>
      </c>
      <c r="X37" s="54">
        <f t="shared" si="6"/>
        <v>1.0077600025038587</v>
      </c>
      <c r="Y37" s="54">
        <f t="shared" si="14"/>
        <v>18.282077515443756</v>
      </c>
      <c r="Z37" s="43">
        <f t="shared" si="21"/>
        <v>3.8500000000000005</v>
      </c>
      <c r="AA37" s="54">
        <f t="shared" si="22"/>
        <v>222.87421758434337</v>
      </c>
      <c r="AB37" s="54">
        <f t="shared" si="15"/>
        <v>8.7795152144975859</v>
      </c>
      <c r="AC37" s="54">
        <f t="shared" si="7"/>
        <v>222.87421758434337</v>
      </c>
    </row>
    <row r="38" spans="1:29" ht="16.5" x14ac:dyDescent="0.35">
      <c r="A38" s="61">
        <f t="shared" si="8"/>
        <v>1.0681162471316998</v>
      </c>
      <c r="B38" s="43">
        <f t="shared" si="16"/>
        <v>72.5</v>
      </c>
      <c r="C38" s="42">
        <f t="shared" si="23"/>
        <v>154.93999999999997</v>
      </c>
      <c r="D38" s="51">
        <f t="shared" si="23"/>
        <v>500</v>
      </c>
      <c r="E38" s="56">
        <f t="shared" si="23"/>
        <v>0.2</v>
      </c>
      <c r="F38" s="57">
        <f t="shared" si="23"/>
        <v>980.23210993750001</v>
      </c>
      <c r="G38" s="58">
        <f t="shared" si="23"/>
        <v>2.6584931595742973E-4</v>
      </c>
      <c r="H38" s="58">
        <f t="shared" si="23"/>
        <v>4.3110319016750285E-4</v>
      </c>
      <c r="I38" s="48">
        <f t="shared" si="23"/>
        <v>154.93999999999997</v>
      </c>
      <c r="J38" s="49">
        <f t="shared" si="17"/>
        <v>1.8854585297217882E-2</v>
      </c>
      <c r="K38" s="50">
        <f t="shared" si="18"/>
        <v>1.0681162471316998</v>
      </c>
      <c r="L38" s="51">
        <f t="shared" si="0"/>
        <v>610204.56233187439</v>
      </c>
      <c r="M38" s="49">
        <f t="shared" si="1"/>
        <v>2.1413367807705429E-2</v>
      </c>
      <c r="N38" s="43">
        <f t="shared" si="2"/>
        <v>0.38639135487322257</v>
      </c>
      <c r="O38" s="43">
        <f t="shared" si="3"/>
        <v>0.38639135487322257</v>
      </c>
      <c r="P38" s="52">
        <f t="shared" si="19"/>
        <v>5.6074422928972325</v>
      </c>
      <c r="Q38" s="52">
        <f t="shared" si="10"/>
        <v>9.0930693293010698</v>
      </c>
      <c r="R38" s="54">
        <f t="shared" si="20"/>
        <v>8.8031107970115379</v>
      </c>
      <c r="S38" s="54">
        <f t="shared" si="11"/>
        <v>6.6701835349332086</v>
      </c>
      <c r="T38" s="54">
        <f t="shared" si="12"/>
        <v>5.9938336477704555</v>
      </c>
      <c r="U38" s="54">
        <f t="shared" si="13"/>
        <v>0.67634988716275402</v>
      </c>
      <c r="V38" s="54">
        <f t="shared" si="4"/>
        <v>58.753482031684158</v>
      </c>
      <c r="W38" s="54">
        <f t="shared" si="5"/>
        <v>18.570638438605044</v>
      </c>
      <c r="X38" s="54">
        <f t="shared" si="6"/>
        <v>2.0955284965512679</v>
      </c>
      <c r="Y38" s="54">
        <f t="shared" si="14"/>
        <v>20.666166935156312</v>
      </c>
      <c r="Z38" s="43">
        <f t="shared" si="21"/>
        <v>3.9875000000000003</v>
      </c>
      <c r="AA38" s="54">
        <f t="shared" si="22"/>
        <v>214.72067388435602</v>
      </c>
      <c r="AB38" s="54">
        <f t="shared" si="15"/>
        <v>9.0930693293010698</v>
      </c>
      <c r="AC38" s="54">
        <f t="shared" si="7"/>
        <v>214.72067388435602</v>
      </c>
    </row>
    <row r="39" spans="1:29" ht="16.5" x14ac:dyDescent="0.35">
      <c r="A39" s="61">
        <f t="shared" si="8"/>
        <v>1.1049478418603791</v>
      </c>
      <c r="B39" s="43">
        <f t="shared" si="16"/>
        <v>75</v>
      </c>
      <c r="C39" s="42">
        <f t="shared" si="23"/>
        <v>154.93999999999997</v>
      </c>
      <c r="D39" s="51">
        <f t="shared" si="23"/>
        <v>500</v>
      </c>
      <c r="E39" s="56">
        <f t="shared" si="23"/>
        <v>0.2</v>
      </c>
      <c r="F39" s="57">
        <f t="shared" si="23"/>
        <v>980.23210993750001</v>
      </c>
      <c r="G39" s="58">
        <f t="shared" si="23"/>
        <v>2.6584931595742973E-4</v>
      </c>
      <c r="H39" s="58">
        <f t="shared" si="23"/>
        <v>4.3110319016750285E-4</v>
      </c>
      <c r="I39" s="48">
        <f t="shared" si="23"/>
        <v>154.93999999999997</v>
      </c>
      <c r="J39" s="49">
        <f t="shared" si="17"/>
        <v>1.8854585297217882E-2</v>
      </c>
      <c r="K39" s="50">
        <f t="shared" si="18"/>
        <v>1.1049478418603791</v>
      </c>
      <c r="L39" s="51">
        <f t="shared" si="0"/>
        <v>631246.09896400792</v>
      </c>
      <c r="M39" s="49">
        <f t="shared" si="1"/>
        <v>2.1398183544186194E-2</v>
      </c>
      <c r="N39" s="43">
        <f t="shared" si="2"/>
        <v>0.4132052646444343</v>
      </c>
      <c r="O39" s="43">
        <f t="shared" si="3"/>
        <v>0.4132052646444343</v>
      </c>
      <c r="P39" s="52">
        <f t="shared" si="19"/>
        <v>5.8008023719626536</v>
      </c>
      <c r="Q39" s="52">
        <f t="shared" si="10"/>
        <v>9.4066234441045555</v>
      </c>
      <c r="R39" s="54">
        <f t="shared" si="20"/>
        <v>8.8031107970115379</v>
      </c>
      <c r="S39" s="54">
        <f t="shared" si="11"/>
        <v>7.230725548344541</v>
      </c>
      <c r="T39" s="54">
        <f t="shared" si="12"/>
        <v>6.2140076366070875</v>
      </c>
      <c r="U39" s="54">
        <f t="shared" si="13"/>
        <v>1.0167179117374516</v>
      </c>
      <c r="V39" s="54">
        <f t="shared" si="4"/>
        <v>60.911698167991034</v>
      </c>
      <c r="W39" s="54">
        <f t="shared" si="5"/>
        <v>19.916691142971434</v>
      </c>
      <c r="X39" s="54">
        <f t="shared" si="6"/>
        <v>3.2587112555687554</v>
      </c>
      <c r="Y39" s="54">
        <f t="shared" si="14"/>
        <v>23.175402398540189</v>
      </c>
      <c r="Z39" s="43">
        <f t="shared" si="21"/>
        <v>4.125</v>
      </c>
      <c r="AA39" s="54">
        <f t="shared" si="22"/>
        <v>207.11271618306466</v>
      </c>
      <c r="AB39" s="54">
        <f t="shared" si="15"/>
        <v>9.4066234441045555</v>
      </c>
      <c r="AC39" s="54">
        <f t="shared" si="7"/>
        <v>207.11271618306466</v>
      </c>
    </row>
    <row r="40" spans="1:29" ht="16.5" x14ac:dyDescent="0.35">
      <c r="A40" s="61">
        <f t="shared" si="8"/>
        <v>1.1417794365890583</v>
      </c>
      <c r="B40" s="43">
        <f t="shared" si="16"/>
        <v>77.5</v>
      </c>
      <c r="C40" s="42">
        <f t="shared" si="23"/>
        <v>154.93999999999997</v>
      </c>
      <c r="D40" s="51">
        <f t="shared" si="23"/>
        <v>500</v>
      </c>
      <c r="E40" s="56">
        <f t="shared" si="23"/>
        <v>0.2</v>
      </c>
      <c r="F40" s="57">
        <f t="shared" si="23"/>
        <v>980.23210993750001</v>
      </c>
      <c r="G40" s="58">
        <f t="shared" si="23"/>
        <v>2.6584931595742973E-4</v>
      </c>
      <c r="H40" s="58">
        <f t="shared" si="23"/>
        <v>4.3110319016750285E-4</v>
      </c>
      <c r="I40" s="48">
        <f t="shared" si="23"/>
        <v>154.93999999999997</v>
      </c>
      <c r="J40" s="49">
        <f t="shared" si="17"/>
        <v>1.8854585297217882E-2</v>
      </c>
      <c r="K40" s="50">
        <f t="shared" si="18"/>
        <v>1.1417794365890583</v>
      </c>
      <c r="L40" s="51">
        <f t="shared" si="0"/>
        <v>652287.63559614157</v>
      </c>
      <c r="M40" s="49">
        <f t="shared" si="1"/>
        <v>2.1383907545682167E-2</v>
      </c>
      <c r="N40" s="43">
        <f t="shared" si="2"/>
        <v>0.44091704093201445</v>
      </c>
      <c r="O40" s="43">
        <f t="shared" si="3"/>
        <v>0.44091704093201445</v>
      </c>
      <c r="P40" s="52">
        <f t="shared" si="19"/>
        <v>5.9941624510280755</v>
      </c>
      <c r="Q40" s="52">
        <f t="shared" si="10"/>
        <v>9.7201775589080395</v>
      </c>
      <c r="R40" s="54">
        <f t="shared" si="20"/>
        <v>8.8031107970115379</v>
      </c>
      <c r="S40" s="54">
        <f t="shared" si="11"/>
        <v>7.793063294788606</v>
      </c>
      <c r="T40" s="54">
        <f t="shared" si="12"/>
        <v>6.4350794919600904</v>
      </c>
      <c r="U40" s="54">
        <f t="shared" si="13"/>
        <v>1.3579838028285156</v>
      </c>
      <c r="V40" s="54">
        <f t="shared" si="4"/>
        <v>63.078715480195747</v>
      </c>
      <c r="W40" s="54">
        <f t="shared" si="5"/>
        <v>21.312763274654145</v>
      </c>
      <c r="X40" s="54">
        <f t="shared" si="6"/>
        <v>4.4975959281713651</v>
      </c>
      <c r="Y40" s="54">
        <f t="shared" si="14"/>
        <v>25.810359202825509</v>
      </c>
      <c r="Z40" s="43">
        <f t="shared" si="21"/>
        <v>4.2625000000000002</v>
      </c>
      <c r="AA40" s="54">
        <f t="shared" si="22"/>
        <v>199.99752941792906</v>
      </c>
      <c r="AB40" s="54">
        <f t="shared" si="15"/>
        <v>9.7201775589080395</v>
      </c>
      <c r="AC40" s="54">
        <f t="shared" si="7"/>
        <v>199.99752941792906</v>
      </c>
    </row>
    <row r="41" spans="1:29" ht="16.5" x14ac:dyDescent="0.35">
      <c r="A41" s="61">
        <f t="shared" si="8"/>
        <v>1.1786110313177376</v>
      </c>
      <c r="B41" s="43">
        <f t="shared" si="16"/>
        <v>80</v>
      </c>
      <c r="C41" s="42">
        <f t="shared" si="23"/>
        <v>154.93999999999997</v>
      </c>
      <c r="D41" s="51">
        <f t="shared" si="23"/>
        <v>500</v>
      </c>
      <c r="E41" s="56">
        <f t="shared" si="23"/>
        <v>0.2</v>
      </c>
      <c r="F41" s="57">
        <f t="shared" si="23"/>
        <v>980.23210993750001</v>
      </c>
      <c r="G41" s="58">
        <f t="shared" si="23"/>
        <v>2.6584931595742973E-4</v>
      </c>
      <c r="H41" s="58">
        <f t="shared" si="23"/>
        <v>4.3110319016750285E-4</v>
      </c>
      <c r="I41" s="48">
        <f t="shared" si="23"/>
        <v>154.93999999999997</v>
      </c>
      <c r="J41" s="49">
        <f t="shared" si="17"/>
        <v>1.8854585297217882E-2</v>
      </c>
      <c r="K41" s="50">
        <f t="shared" si="18"/>
        <v>1.1786110313177376</v>
      </c>
      <c r="L41" s="51">
        <f t="shared" si="0"/>
        <v>673329.1722282751</v>
      </c>
      <c r="M41" s="49">
        <f t="shared" si="1"/>
        <v>2.1370459307791415E-2</v>
      </c>
      <c r="N41" s="43">
        <f t="shared" si="2"/>
        <v>0.469526643398882</v>
      </c>
      <c r="O41" s="43">
        <f t="shared" si="3"/>
        <v>0.469526643398882</v>
      </c>
      <c r="P41" s="52">
        <f t="shared" si="19"/>
        <v>6.1875225300934984</v>
      </c>
      <c r="Q41" s="52">
        <f t="shared" si="10"/>
        <v>10.033731673711525</v>
      </c>
      <c r="R41" s="54">
        <f t="shared" si="20"/>
        <v>8.8031107970115379</v>
      </c>
      <c r="S41" s="54">
        <f t="shared" si="11"/>
        <v>8.3571966935912485</v>
      </c>
      <c r="T41" s="54">
        <f t="shared" si="12"/>
        <v>6.6570491734923802</v>
      </c>
      <c r="U41" s="54">
        <f t="shared" si="13"/>
        <v>1.70014752009887</v>
      </c>
      <c r="V41" s="54">
        <f t="shared" si="4"/>
        <v>65.254533572901266</v>
      </c>
      <c r="W41" s="54">
        <f t="shared" si="5"/>
        <v>22.759142473478221</v>
      </c>
      <c r="X41" s="54">
        <f t="shared" si="6"/>
        <v>5.8124701541841715</v>
      </c>
      <c r="Y41" s="54">
        <f t="shared" si="14"/>
        <v>28.571612627662393</v>
      </c>
      <c r="Z41" s="43">
        <f t="shared" si="21"/>
        <v>4.4000000000000004</v>
      </c>
      <c r="AA41" s="54">
        <f t="shared" si="22"/>
        <v>193.32890090773088</v>
      </c>
      <c r="AB41" s="54">
        <f t="shared" si="15"/>
        <v>10.033731673711525</v>
      </c>
      <c r="AC41" s="54">
        <f t="shared" si="7"/>
        <v>193.32890090773088</v>
      </c>
    </row>
    <row r="42" spans="1:29" ht="16.5" x14ac:dyDescent="0.35">
      <c r="A42" s="61">
        <f t="shared" si="8"/>
        <v>1.2154426260464168</v>
      </c>
      <c r="B42" s="43">
        <f t="shared" si="16"/>
        <v>82.5</v>
      </c>
      <c r="C42" s="42">
        <f t="shared" si="23"/>
        <v>154.93999999999997</v>
      </c>
      <c r="D42" s="51">
        <f t="shared" si="23"/>
        <v>500</v>
      </c>
      <c r="E42" s="56">
        <f t="shared" si="23"/>
        <v>0.2</v>
      </c>
      <c r="F42" s="57">
        <f t="shared" si="23"/>
        <v>980.23210993750001</v>
      </c>
      <c r="G42" s="58">
        <f t="shared" si="23"/>
        <v>2.6584931595742973E-4</v>
      </c>
      <c r="H42" s="58">
        <f t="shared" si="23"/>
        <v>4.3110319016750285E-4</v>
      </c>
      <c r="I42" s="48">
        <f t="shared" si="23"/>
        <v>154.93999999999997</v>
      </c>
      <c r="J42" s="49">
        <f t="shared" si="17"/>
        <v>1.8854585297217882E-2</v>
      </c>
      <c r="K42" s="50">
        <f t="shared" si="18"/>
        <v>1.2154426260464168</v>
      </c>
      <c r="L42" s="51">
        <f t="shared" si="0"/>
        <v>694370.70886040875</v>
      </c>
      <c r="M42" s="49">
        <f t="shared" si="1"/>
        <v>2.135776764741025E-2</v>
      </c>
      <c r="N42" s="43">
        <f t="shared" si="2"/>
        <v>0.49903403425969284</v>
      </c>
      <c r="O42" s="43">
        <f t="shared" si="3"/>
        <v>0.49903403425969284</v>
      </c>
      <c r="P42" s="52">
        <f t="shared" si="19"/>
        <v>6.3808826091589186</v>
      </c>
      <c r="Q42" s="52">
        <f t="shared" si="10"/>
        <v>10.347285788515009</v>
      </c>
      <c r="R42" s="54">
        <f t="shared" si="20"/>
        <v>8.8031107970115379</v>
      </c>
      <c r="S42" s="54">
        <f t="shared" si="11"/>
        <v>8.9231256691817755</v>
      </c>
      <c r="T42" s="54">
        <f t="shared" si="12"/>
        <v>6.8799166434186114</v>
      </c>
      <c r="U42" s="54">
        <f t="shared" si="13"/>
        <v>2.043209025763165</v>
      </c>
      <c r="V42" s="54">
        <f t="shared" si="4"/>
        <v>67.439152075723484</v>
      </c>
      <c r="W42" s="54">
        <f t="shared" si="5"/>
        <v>24.256116371027154</v>
      </c>
      <c r="X42" s="54">
        <f t="shared" si="6"/>
        <v>7.2036215651906446</v>
      </c>
      <c r="Y42" s="54">
        <f t="shared" si="14"/>
        <v>31.459737936217799</v>
      </c>
      <c r="Z42" s="43">
        <f t="shared" si="21"/>
        <v>4.5374999999999996</v>
      </c>
      <c r="AA42" s="54">
        <f t="shared" si="22"/>
        <v>187.06621994194586</v>
      </c>
      <c r="AB42" s="54">
        <f t="shared" si="15"/>
        <v>10.347285788515009</v>
      </c>
      <c r="AC42" s="54">
        <f t="shared" si="7"/>
        <v>187.06621994194586</v>
      </c>
    </row>
    <row r="43" spans="1:29" ht="16.5" x14ac:dyDescent="0.35">
      <c r="A43" s="61">
        <f t="shared" si="8"/>
        <v>1.2522742207750963</v>
      </c>
      <c r="B43" s="43">
        <f t="shared" si="16"/>
        <v>85</v>
      </c>
      <c r="C43" s="42">
        <f t="shared" ref="C43:I58" si="24">C42</f>
        <v>154.93999999999997</v>
      </c>
      <c r="D43" s="51">
        <f t="shared" si="24"/>
        <v>500</v>
      </c>
      <c r="E43" s="56">
        <f t="shared" si="24"/>
        <v>0.2</v>
      </c>
      <c r="F43" s="57">
        <f t="shared" si="24"/>
        <v>980.23210993750001</v>
      </c>
      <c r="G43" s="58">
        <f t="shared" si="24"/>
        <v>2.6584931595742973E-4</v>
      </c>
      <c r="H43" s="58">
        <f t="shared" si="24"/>
        <v>4.3110319016750285E-4</v>
      </c>
      <c r="I43" s="48">
        <f t="shared" si="24"/>
        <v>154.93999999999997</v>
      </c>
      <c r="J43" s="49">
        <f t="shared" si="17"/>
        <v>1.8854585297217882E-2</v>
      </c>
      <c r="K43" s="50">
        <f t="shared" si="18"/>
        <v>1.2522742207750963</v>
      </c>
      <c r="L43" s="51">
        <f t="shared" si="0"/>
        <v>715412.2454925424</v>
      </c>
      <c r="M43" s="49">
        <f t="shared" si="1"/>
        <v>2.1345769384697521E-2</v>
      </c>
      <c r="N43" s="43">
        <f t="shared" si="2"/>
        <v>0.52943917804262841</v>
      </c>
      <c r="O43" s="43">
        <f t="shared" si="3"/>
        <v>0.52943917804262841</v>
      </c>
      <c r="P43" s="52">
        <f t="shared" si="19"/>
        <v>6.5742426882243423</v>
      </c>
      <c r="Q43" s="52">
        <f t="shared" si="10"/>
        <v>10.660839903318495</v>
      </c>
      <c r="R43" s="54">
        <f t="shared" si="20"/>
        <v>8.8031107970115379</v>
      </c>
      <c r="S43" s="54">
        <f t="shared" si="11"/>
        <v>9.4908501506165557</v>
      </c>
      <c r="T43" s="54">
        <f t="shared" si="12"/>
        <v>7.103681866266971</v>
      </c>
      <c r="U43" s="54">
        <f t="shared" si="13"/>
        <v>2.3871682843495847</v>
      </c>
      <c r="V43" s="54">
        <f t="shared" si="4"/>
        <v>69.632570640956303</v>
      </c>
      <c r="W43" s="54">
        <f t="shared" si="5"/>
        <v>25.803972591140706</v>
      </c>
      <c r="X43" s="54">
        <f t="shared" si="6"/>
        <v>8.6713377850305431</v>
      </c>
      <c r="Y43" s="54">
        <f t="shared" si="14"/>
        <v>34.475310376171251</v>
      </c>
      <c r="Z43" s="43">
        <f t="shared" si="21"/>
        <v>4.6749999999999998</v>
      </c>
      <c r="AA43" s="54">
        <f t="shared" si="22"/>
        <v>181.17365392044596</v>
      </c>
      <c r="AB43" s="54">
        <f t="shared" si="15"/>
        <v>10.660839903318495</v>
      </c>
      <c r="AC43" s="54">
        <f t="shared" si="7"/>
        <v>181.17365392044596</v>
      </c>
    </row>
    <row r="44" spans="1:29" ht="16.5" x14ac:dyDescent="0.35">
      <c r="A44" s="61">
        <f t="shared" si="8"/>
        <v>1.2891058155037756</v>
      </c>
      <c r="B44" s="43">
        <f t="shared" si="16"/>
        <v>87.5</v>
      </c>
      <c r="C44" s="42">
        <f t="shared" si="24"/>
        <v>154.93999999999997</v>
      </c>
      <c r="D44" s="51">
        <f t="shared" si="24"/>
        <v>500</v>
      </c>
      <c r="E44" s="56">
        <f t="shared" si="24"/>
        <v>0.2</v>
      </c>
      <c r="F44" s="57">
        <f t="shared" si="24"/>
        <v>980.23210993750001</v>
      </c>
      <c r="G44" s="58">
        <f t="shared" si="24"/>
        <v>2.6584931595742973E-4</v>
      </c>
      <c r="H44" s="58">
        <f t="shared" si="24"/>
        <v>4.3110319016750285E-4</v>
      </c>
      <c r="I44" s="48">
        <f t="shared" si="24"/>
        <v>154.93999999999997</v>
      </c>
      <c r="J44" s="49">
        <f t="shared" si="17"/>
        <v>1.8854585297217882E-2</v>
      </c>
      <c r="K44" s="50">
        <f t="shared" si="18"/>
        <v>1.2891058155037756</v>
      </c>
      <c r="L44" s="51">
        <f t="shared" si="0"/>
        <v>736453.78212467593</v>
      </c>
      <c r="M44" s="49">
        <f t="shared" si="1"/>
        <v>2.1334408243304983E-2</v>
      </c>
      <c r="N44" s="43">
        <f t="shared" si="2"/>
        <v>0.56074204138010719</v>
      </c>
      <c r="O44" s="43">
        <f t="shared" si="3"/>
        <v>0.56074204138010719</v>
      </c>
      <c r="P44" s="52">
        <f t="shared" si="19"/>
        <v>6.7676027672897625</v>
      </c>
      <c r="Q44" s="52">
        <f t="shared" si="10"/>
        <v>10.974394018121981</v>
      </c>
      <c r="R44" s="54">
        <f t="shared" si="20"/>
        <v>8.8031107970115379</v>
      </c>
      <c r="S44" s="54">
        <f t="shared" si="11"/>
        <v>10.06037007116042</v>
      </c>
      <c r="T44" s="54">
        <f t="shared" si="12"/>
        <v>7.3283448086698701</v>
      </c>
      <c r="U44" s="54">
        <f t="shared" si="13"/>
        <v>2.7320252624905503</v>
      </c>
      <c r="V44" s="54">
        <f t="shared" si="4"/>
        <v>71.834788941519918</v>
      </c>
      <c r="W44" s="54">
        <f t="shared" si="5"/>
        <v>27.402998750368102</v>
      </c>
      <c r="X44" s="54">
        <f t="shared" si="6"/>
        <v>10.215906430253126</v>
      </c>
      <c r="Y44" s="54">
        <f t="shared" si="14"/>
        <v>37.618905180621226</v>
      </c>
      <c r="Z44" s="43">
        <f t="shared" si="21"/>
        <v>4.8125</v>
      </c>
      <c r="AA44" s="54">
        <f t="shared" si="22"/>
        <v>175.61946573220766</v>
      </c>
      <c r="AB44" s="54">
        <f t="shared" si="15"/>
        <v>10.974394018121981</v>
      </c>
      <c r="AC44" s="54">
        <f t="shared" si="7"/>
        <v>175.61946573220766</v>
      </c>
    </row>
    <row r="45" spans="1:29" ht="16.5" x14ac:dyDescent="0.35">
      <c r="A45" s="61">
        <f t="shared" si="8"/>
        <v>1.3259374102324548</v>
      </c>
      <c r="B45" s="43">
        <f t="shared" si="16"/>
        <v>90</v>
      </c>
      <c r="C45" s="42">
        <f t="shared" si="24"/>
        <v>154.93999999999997</v>
      </c>
      <c r="D45" s="51">
        <f t="shared" si="24"/>
        <v>500</v>
      </c>
      <c r="E45" s="56">
        <f t="shared" si="24"/>
        <v>0.2</v>
      </c>
      <c r="F45" s="57">
        <f t="shared" si="24"/>
        <v>980.23210993750001</v>
      </c>
      <c r="G45" s="58">
        <f t="shared" si="24"/>
        <v>2.6584931595742973E-4</v>
      </c>
      <c r="H45" s="58">
        <f t="shared" si="24"/>
        <v>4.3110319016750285E-4</v>
      </c>
      <c r="I45" s="48">
        <f t="shared" si="24"/>
        <v>154.93999999999997</v>
      </c>
      <c r="J45" s="49">
        <f t="shared" si="17"/>
        <v>1.8854585297217882E-2</v>
      </c>
      <c r="K45" s="50">
        <f t="shared" si="18"/>
        <v>1.3259374102324548</v>
      </c>
      <c r="L45" s="51">
        <f t="shared" si="0"/>
        <v>757495.31875680946</v>
      </c>
      <c r="M45" s="49">
        <f t="shared" si="1"/>
        <v>2.1323633927731945E-2</v>
      </c>
      <c r="N45" s="43">
        <f t="shared" si="2"/>
        <v>0.59294259282415374</v>
      </c>
      <c r="O45" s="43">
        <f t="shared" si="3"/>
        <v>0.59294259282415374</v>
      </c>
      <c r="P45" s="52">
        <f t="shared" si="19"/>
        <v>6.9609628463551845</v>
      </c>
      <c r="Q45" s="52">
        <f t="shared" si="10"/>
        <v>11.287948132925465</v>
      </c>
      <c r="R45" s="54">
        <f t="shared" si="20"/>
        <v>8.8031107970115379</v>
      </c>
      <c r="S45" s="54">
        <f t="shared" si="11"/>
        <v>10.631685367917417</v>
      </c>
      <c r="T45" s="54">
        <f t="shared" si="12"/>
        <v>7.5539054391793385</v>
      </c>
      <c r="U45" s="54">
        <f t="shared" si="13"/>
        <v>3.0777799287380798</v>
      </c>
      <c r="V45" s="54">
        <f t="shared" si="4"/>
        <v>74.045806669151204</v>
      </c>
      <c r="W45" s="54">
        <f t="shared" si="5"/>
        <v>29.053482458382067</v>
      </c>
      <c r="X45" s="54">
        <f t="shared" si="6"/>
        <v>11.837615110531075</v>
      </c>
      <c r="Y45" s="54">
        <f t="shared" si="14"/>
        <v>40.891097568913139</v>
      </c>
      <c r="Z45" s="43">
        <f t="shared" si="21"/>
        <v>4.95</v>
      </c>
      <c r="AA45" s="54">
        <f t="shared" si="22"/>
        <v>170.37544490890804</v>
      </c>
      <c r="AB45" s="54">
        <f t="shared" si="15"/>
        <v>11.287948132925465</v>
      </c>
      <c r="AC45" s="54">
        <f t="shared" si="7"/>
        <v>170.37544490890804</v>
      </c>
    </row>
    <row r="46" spans="1:29" ht="16.5" x14ac:dyDescent="0.35">
      <c r="A46" s="61">
        <f t="shared" si="8"/>
        <v>1.3627690049611341</v>
      </c>
      <c r="B46" s="43">
        <f t="shared" si="16"/>
        <v>92.5</v>
      </c>
      <c r="C46" s="42">
        <f t="shared" si="24"/>
        <v>154.93999999999997</v>
      </c>
      <c r="D46" s="51">
        <f t="shared" si="24"/>
        <v>500</v>
      </c>
      <c r="E46" s="56">
        <f t="shared" si="24"/>
        <v>0.2</v>
      </c>
      <c r="F46" s="57">
        <f t="shared" si="24"/>
        <v>980.23210993750001</v>
      </c>
      <c r="G46" s="58">
        <f t="shared" si="24"/>
        <v>2.6584931595742973E-4</v>
      </c>
      <c r="H46" s="58">
        <f t="shared" si="24"/>
        <v>4.3110319016750285E-4</v>
      </c>
      <c r="I46" s="48">
        <f t="shared" si="24"/>
        <v>154.93999999999997</v>
      </c>
      <c r="J46" s="49">
        <f t="shared" si="17"/>
        <v>1.8854585297217882E-2</v>
      </c>
      <c r="K46" s="50">
        <f t="shared" si="18"/>
        <v>1.3627690049611341</v>
      </c>
      <c r="L46" s="51">
        <f t="shared" si="0"/>
        <v>778536.85538894322</v>
      </c>
      <c r="M46" s="49">
        <f t="shared" si="1"/>
        <v>2.13134013453097E-2</v>
      </c>
      <c r="N46" s="43">
        <f t="shared" si="2"/>
        <v>0.62604080268288465</v>
      </c>
      <c r="O46" s="43">
        <f t="shared" si="3"/>
        <v>0.62604080268288465</v>
      </c>
      <c r="P46" s="52">
        <f t="shared" si="19"/>
        <v>7.1543229254206064</v>
      </c>
      <c r="Q46" s="52">
        <f t="shared" si="10"/>
        <v>11.60150224772895</v>
      </c>
      <c r="R46" s="54">
        <f t="shared" si="20"/>
        <v>8.8031107970115379</v>
      </c>
      <c r="S46" s="54">
        <f t="shared" si="11"/>
        <v>11.204795981503789</v>
      </c>
      <c r="T46" s="54">
        <f t="shared" si="12"/>
        <v>7.7803637281034908</v>
      </c>
      <c r="U46" s="54">
        <f t="shared" si="13"/>
        <v>3.4244322534002976</v>
      </c>
      <c r="V46" s="54">
        <f t="shared" si="4"/>
        <v>76.265623532800788</v>
      </c>
      <c r="W46" s="54">
        <f t="shared" si="5"/>
        <v>30.755711318357815</v>
      </c>
      <c r="X46" s="54">
        <f t="shared" si="6"/>
        <v>13.536751429039636</v>
      </c>
      <c r="Y46" s="54">
        <f t="shared" si="14"/>
        <v>44.292462747397451</v>
      </c>
      <c r="Z46" s="43">
        <f t="shared" si="21"/>
        <v>5.0875000000000004</v>
      </c>
      <c r="AA46" s="54">
        <f t="shared" si="22"/>
        <v>165.4164310276679</v>
      </c>
      <c r="AB46" s="54">
        <f t="shared" si="15"/>
        <v>11.60150224772895</v>
      </c>
      <c r="AC46" s="54">
        <f t="shared" si="7"/>
        <v>165.4164310276679</v>
      </c>
    </row>
    <row r="47" spans="1:29" ht="16.5" x14ac:dyDescent="0.35">
      <c r="A47" s="61">
        <f t="shared" si="8"/>
        <v>1.3996005996898133</v>
      </c>
      <c r="B47" s="43">
        <f t="shared" si="16"/>
        <v>95</v>
      </c>
      <c r="C47" s="42">
        <f t="shared" si="24"/>
        <v>154.93999999999997</v>
      </c>
      <c r="D47" s="51">
        <f t="shared" si="24"/>
        <v>500</v>
      </c>
      <c r="E47" s="56">
        <f t="shared" si="24"/>
        <v>0.2</v>
      </c>
      <c r="F47" s="57">
        <f t="shared" si="24"/>
        <v>980.23210993750001</v>
      </c>
      <c r="G47" s="58">
        <f t="shared" si="24"/>
        <v>2.6584931595742973E-4</v>
      </c>
      <c r="H47" s="58">
        <f t="shared" si="24"/>
        <v>4.3110319016750285E-4</v>
      </c>
      <c r="I47" s="48">
        <f t="shared" si="24"/>
        <v>154.93999999999997</v>
      </c>
      <c r="J47" s="49">
        <f t="shared" si="17"/>
        <v>1.8854585297217882E-2</v>
      </c>
      <c r="K47" s="50">
        <f t="shared" si="18"/>
        <v>1.3996005996898133</v>
      </c>
      <c r="L47" s="51">
        <f t="shared" si="0"/>
        <v>799578.39202107652</v>
      </c>
      <c r="M47" s="49">
        <f t="shared" si="1"/>
        <v>2.1303669946973108E-2</v>
      </c>
      <c r="N47" s="43">
        <f t="shared" si="2"/>
        <v>0.6600366428751685</v>
      </c>
      <c r="O47" s="43">
        <f t="shared" si="3"/>
        <v>0.6600366428751685</v>
      </c>
      <c r="P47" s="52">
        <f t="shared" si="19"/>
        <v>7.3476830044860275</v>
      </c>
      <c r="Q47" s="52">
        <f t="shared" si="10"/>
        <v>11.915056362532436</v>
      </c>
      <c r="R47" s="54">
        <f t="shared" si="20"/>
        <v>8.8031107970115379</v>
      </c>
      <c r="S47" s="54">
        <f t="shared" si="11"/>
        <v>11.779701855757263</v>
      </c>
      <c r="T47" s="54">
        <f t="shared" si="12"/>
        <v>8.0077196473611956</v>
      </c>
      <c r="U47" s="54">
        <f t="shared" si="13"/>
        <v>3.7719822083960661</v>
      </c>
      <c r="V47" s="54">
        <f t="shared" si="4"/>
        <v>78.494239257208378</v>
      </c>
      <c r="W47" s="54">
        <f t="shared" si="5"/>
        <v>32.509972927321087</v>
      </c>
      <c r="X47" s="54">
        <f t="shared" si="6"/>
        <v>15.313602982804539</v>
      </c>
      <c r="Y47" s="54">
        <f t="shared" si="14"/>
        <v>47.823575910125626</v>
      </c>
      <c r="Z47" s="43">
        <f t="shared" si="21"/>
        <v>5.2249999999999996</v>
      </c>
      <c r="AA47" s="54">
        <f t="shared" si="22"/>
        <v>160.7199123690736</v>
      </c>
      <c r="AB47" s="54">
        <f t="shared" si="15"/>
        <v>11.915056362532436</v>
      </c>
      <c r="AC47" s="54">
        <f t="shared" si="7"/>
        <v>160.7199123690736</v>
      </c>
    </row>
    <row r="48" spans="1:29" ht="16.5" x14ac:dyDescent="0.35">
      <c r="A48" s="61">
        <f t="shared" si="8"/>
        <v>1.4364321944184928</v>
      </c>
      <c r="B48" s="43">
        <f t="shared" si="16"/>
        <v>97.5</v>
      </c>
      <c r="C48" s="42">
        <f t="shared" si="24"/>
        <v>154.93999999999997</v>
      </c>
      <c r="D48" s="51">
        <f t="shared" si="24"/>
        <v>500</v>
      </c>
      <c r="E48" s="56">
        <f t="shared" si="24"/>
        <v>0.2</v>
      </c>
      <c r="F48" s="57">
        <f t="shared" si="24"/>
        <v>980.23210993750001</v>
      </c>
      <c r="G48" s="58">
        <f t="shared" si="24"/>
        <v>2.6584931595742973E-4</v>
      </c>
      <c r="H48" s="58">
        <f t="shared" si="24"/>
        <v>4.3110319016750285E-4</v>
      </c>
      <c r="I48" s="48">
        <f t="shared" si="24"/>
        <v>154.93999999999997</v>
      </c>
      <c r="J48" s="49">
        <f t="shared" si="17"/>
        <v>1.8854585297217882E-2</v>
      </c>
      <c r="K48" s="50">
        <f t="shared" si="18"/>
        <v>1.4364321944184928</v>
      </c>
      <c r="L48" s="51">
        <f t="shared" si="0"/>
        <v>820619.92865321029</v>
      </c>
      <c r="M48" s="49">
        <f t="shared" si="1"/>
        <v>2.129440316613267E-2</v>
      </c>
      <c r="N48" s="43">
        <f t="shared" si="2"/>
        <v>0.69493008680100032</v>
      </c>
      <c r="O48" s="43">
        <f t="shared" si="3"/>
        <v>0.69493008680100032</v>
      </c>
      <c r="P48" s="52">
        <f t="shared" si="19"/>
        <v>7.5410430835514504</v>
      </c>
      <c r="Q48" s="52">
        <f t="shared" si="10"/>
        <v>12.228610477335922</v>
      </c>
      <c r="R48" s="54">
        <f t="shared" si="20"/>
        <v>8.8031107970115379</v>
      </c>
      <c r="S48" s="54">
        <f t="shared" si="11"/>
        <v>12.356402937477835</v>
      </c>
      <c r="T48" s="54">
        <f t="shared" si="12"/>
        <v>8.2359731703524499</v>
      </c>
      <c r="U48" s="54">
        <f t="shared" si="13"/>
        <v>4.1204297671253833</v>
      </c>
      <c r="V48" s="54">
        <f t="shared" si="4"/>
        <v>80.73165358163223</v>
      </c>
      <c r="W48" s="54">
        <f t="shared" si="5"/>
        <v>34.316554876468544</v>
      </c>
      <c r="X48" s="54">
        <f t="shared" si="6"/>
        <v>17.16845736302243</v>
      </c>
      <c r="Y48" s="54">
        <f t="shared" si="14"/>
        <v>51.48501223949097</v>
      </c>
      <c r="Z48" s="43">
        <f t="shared" si="21"/>
        <v>5.3624999999999998</v>
      </c>
      <c r="AA48" s="54">
        <f t="shared" si="22"/>
        <v>156.26568632264303</v>
      </c>
      <c r="AB48" s="54">
        <f t="shared" si="15"/>
        <v>12.228610477335922</v>
      </c>
      <c r="AC48" s="54">
        <f t="shared" si="7"/>
        <v>156.26568632264303</v>
      </c>
    </row>
    <row r="49" spans="1:29" ht="16.5" x14ac:dyDescent="0.35">
      <c r="A49" s="61">
        <f t="shared" si="8"/>
        <v>1.473263789147172</v>
      </c>
      <c r="B49" s="43">
        <f t="shared" si="16"/>
        <v>100</v>
      </c>
      <c r="C49" s="42">
        <f t="shared" si="24"/>
        <v>154.93999999999997</v>
      </c>
      <c r="D49" s="51">
        <f t="shared" si="24"/>
        <v>500</v>
      </c>
      <c r="E49" s="56">
        <f t="shared" si="24"/>
        <v>0.2</v>
      </c>
      <c r="F49" s="57">
        <f t="shared" si="24"/>
        <v>980.23210993750001</v>
      </c>
      <c r="G49" s="58">
        <f t="shared" si="24"/>
        <v>2.6584931595742973E-4</v>
      </c>
      <c r="H49" s="58">
        <f t="shared" si="24"/>
        <v>4.3110319016750285E-4</v>
      </c>
      <c r="I49" s="48">
        <f t="shared" si="24"/>
        <v>154.93999999999997</v>
      </c>
      <c r="J49" s="49">
        <f t="shared" si="17"/>
        <v>1.8854585297217882E-2</v>
      </c>
      <c r="K49" s="50">
        <f t="shared" si="18"/>
        <v>1.473263789147172</v>
      </c>
      <c r="L49" s="51">
        <f t="shared" si="0"/>
        <v>841661.46528534405</v>
      </c>
      <c r="M49" s="49">
        <f t="shared" si="1"/>
        <v>2.1285567938985405E-2</v>
      </c>
      <c r="N49" s="43">
        <f t="shared" si="2"/>
        <v>0.73072110922550837</v>
      </c>
      <c r="O49" s="43">
        <f t="shared" si="3"/>
        <v>0.73072110922550837</v>
      </c>
      <c r="P49" s="52">
        <f t="shared" si="19"/>
        <v>7.7344031626168706</v>
      </c>
      <c r="Q49" s="52">
        <f t="shared" si="10"/>
        <v>12.542164592139409</v>
      </c>
      <c r="R49" s="54">
        <f t="shared" si="20"/>
        <v>8.8031107970115379</v>
      </c>
      <c r="S49" s="54">
        <f t="shared" si="11"/>
        <v>12.93489917619576</v>
      </c>
      <c r="T49" s="54">
        <f t="shared" si="12"/>
        <v>8.4651242718423791</v>
      </c>
      <c r="U49" s="54">
        <f t="shared" si="13"/>
        <v>4.469774904353379</v>
      </c>
      <c r="V49" s="54">
        <f t="shared" si="4"/>
        <v>82.977866258711984</v>
      </c>
      <c r="W49" s="54">
        <f t="shared" si="5"/>
        <v>36.175744751463156</v>
      </c>
      <c r="X49" s="54">
        <f t="shared" si="6"/>
        <v>19.101602155356321</v>
      </c>
      <c r="Y49" s="54">
        <f t="shared" si="14"/>
        <v>55.277346906819474</v>
      </c>
      <c r="Z49" s="43">
        <f t="shared" si="21"/>
        <v>5.5</v>
      </c>
      <c r="AA49" s="54">
        <f t="shared" si="22"/>
        <v>152.03557073355202</v>
      </c>
      <c r="AB49" s="54">
        <f t="shared" si="15"/>
        <v>12.542164592139409</v>
      </c>
      <c r="AC49" s="54">
        <f t="shared" si="7"/>
        <v>152.03557073355202</v>
      </c>
    </row>
    <row r="50" spans="1:29" ht="16.5" x14ac:dyDescent="0.35">
      <c r="A50" s="61">
        <f t="shared" si="8"/>
        <v>1.5100953838758515</v>
      </c>
      <c r="B50" s="43">
        <f t="shared" si="16"/>
        <v>102.5</v>
      </c>
      <c r="C50" s="42">
        <f t="shared" si="24"/>
        <v>154.93999999999997</v>
      </c>
      <c r="D50" s="51">
        <f t="shared" si="24"/>
        <v>500</v>
      </c>
      <c r="E50" s="56">
        <f t="shared" si="24"/>
        <v>0.2</v>
      </c>
      <c r="F50" s="57">
        <f t="shared" si="24"/>
        <v>980.23210993750001</v>
      </c>
      <c r="G50" s="58">
        <f t="shared" si="24"/>
        <v>2.6584931595742973E-4</v>
      </c>
      <c r="H50" s="58">
        <f t="shared" si="24"/>
        <v>4.3110319016750285E-4</v>
      </c>
      <c r="I50" s="48">
        <f t="shared" si="24"/>
        <v>154.93999999999997</v>
      </c>
      <c r="J50" s="49">
        <f t="shared" si="17"/>
        <v>1.8854585297217882E-2</v>
      </c>
      <c r="K50" s="50">
        <f t="shared" si="18"/>
        <v>1.5100953838758515</v>
      </c>
      <c r="L50" s="51">
        <f t="shared" si="0"/>
        <v>862703.00191747758</v>
      </c>
      <c r="M50" s="49">
        <f t="shared" si="1"/>
        <v>2.127713429276664E-2</v>
      </c>
      <c r="N50" s="43">
        <f t="shared" si="2"/>
        <v>0.76740968617485239</v>
      </c>
      <c r="O50" s="43">
        <f t="shared" si="3"/>
        <v>0.76740968617485239</v>
      </c>
      <c r="P50" s="52">
        <f t="shared" si="19"/>
        <v>7.9277632416822925</v>
      </c>
      <c r="Q50" s="52">
        <f t="shared" si="10"/>
        <v>12.855718706942891</v>
      </c>
      <c r="R50" s="54">
        <f t="shared" si="20"/>
        <v>8.8031107970115379</v>
      </c>
      <c r="S50" s="54">
        <f t="shared" si="11"/>
        <v>13.515190523963351</v>
      </c>
      <c r="T50" s="54">
        <f t="shared" si="12"/>
        <v>8.6951729278571452</v>
      </c>
      <c r="U50" s="54">
        <f t="shared" si="13"/>
        <v>4.8200175961062062</v>
      </c>
      <c r="V50" s="54">
        <f t="shared" si="4"/>
        <v>85.232877053448391</v>
      </c>
      <c r="W50" s="54">
        <f t="shared" si="5"/>
        <v>38.08783013270758</v>
      </c>
      <c r="X50" s="54">
        <f t="shared" si="6"/>
        <v>21.113324940208809</v>
      </c>
      <c r="Y50" s="54">
        <f t="shared" si="14"/>
        <v>59.201155072916393</v>
      </c>
      <c r="Z50" s="43">
        <f t="shared" si="21"/>
        <v>5.6375000000000011</v>
      </c>
      <c r="AA50" s="54">
        <f t="shared" si="22"/>
        <v>148.01315749302424</v>
      </c>
      <c r="AB50" s="54">
        <f t="shared" si="15"/>
        <v>12.855718706942891</v>
      </c>
      <c r="AC50" s="54">
        <f t="shared" si="7"/>
        <v>148.01315749302424</v>
      </c>
    </row>
    <row r="51" spans="1:29" ht="16.5" x14ac:dyDescent="0.35">
      <c r="A51" s="61">
        <f t="shared" si="8"/>
        <v>1.5469269786045308</v>
      </c>
      <c r="B51" s="43">
        <f t="shared" si="16"/>
        <v>105</v>
      </c>
      <c r="C51" s="42">
        <f t="shared" si="24"/>
        <v>154.93999999999997</v>
      </c>
      <c r="D51" s="51">
        <f t="shared" si="24"/>
        <v>500</v>
      </c>
      <c r="E51" s="56">
        <f t="shared" si="24"/>
        <v>0.2</v>
      </c>
      <c r="F51" s="57">
        <f t="shared" si="24"/>
        <v>980.23210993750001</v>
      </c>
      <c r="G51" s="58">
        <f t="shared" si="24"/>
        <v>2.6584931595742973E-4</v>
      </c>
      <c r="H51" s="58">
        <f t="shared" si="24"/>
        <v>4.3110319016750285E-4</v>
      </c>
      <c r="I51" s="48">
        <f t="shared" si="24"/>
        <v>154.93999999999997</v>
      </c>
      <c r="J51" s="49">
        <f t="shared" si="17"/>
        <v>1.8854585297217882E-2</v>
      </c>
      <c r="K51" s="50">
        <f t="shared" si="18"/>
        <v>1.5469269786045308</v>
      </c>
      <c r="L51" s="51">
        <f t="shared" si="0"/>
        <v>883744.53854961123</v>
      </c>
      <c r="M51" s="49">
        <f t="shared" si="1"/>
        <v>2.1269074990947018E-2</v>
      </c>
      <c r="N51" s="43">
        <f t="shared" si="2"/>
        <v>0.80499579484251083</v>
      </c>
      <c r="O51" s="43">
        <f t="shared" si="3"/>
        <v>0.80499579484251083</v>
      </c>
      <c r="P51" s="52">
        <f t="shared" si="19"/>
        <v>8.1211233207477171</v>
      </c>
      <c r="Q51" s="52">
        <f t="shared" si="10"/>
        <v>13.169272821746375</v>
      </c>
      <c r="R51" s="54">
        <f t="shared" si="20"/>
        <v>8.8031107970115379</v>
      </c>
      <c r="S51" s="54">
        <f t="shared" si="11"/>
        <v>14.097276935167574</v>
      </c>
      <c r="T51" s="54">
        <f t="shared" si="12"/>
        <v>8.9261191155902289</v>
      </c>
      <c r="U51" s="54">
        <f t="shared" si="13"/>
        <v>5.1711578195773491</v>
      </c>
      <c r="V51" s="54">
        <f t="shared" si="4"/>
        <v>87.496685742284612</v>
      </c>
      <c r="W51" s="54">
        <f t="shared" si="5"/>
        <v>40.053098595597177</v>
      </c>
      <c r="X51" s="54">
        <f t="shared" si="6"/>
        <v>23.20391329297528</v>
      </c>
      <c r="Y51" s="54">
        <f t="shared" si="14"/>
        <v>63.257011888572457</v>
      </c>
      <c r="Z51" s="43">
        <f t="shared" si="21"/>
        <v>5.7750000000000012</v>
      </c>
      <c r="AA51" s="54">
        <f t="shared" si="22"/>
        <v>144.18360133152885</v>
      </c>
      <c r="AB51" s="54">
        <f t="shared" si="15"/>
        <v>13.169272821746375</v>
      </c>
      <c r="AC51" s="54">
        <f t="shared" si="7"/>
        <v>144.18360133152885</v>
      </c>
    </row>
    <row r="52" spans="1:29" ht="16.5" x14ac:dyDescent="0.35">
      <c r="A52" s="61">
        <f t="shared" si="8"/>
        <v>1.58375857333321</v>
      </c>
      <c r="B52" s="43">
        <f t="shared" si="16"/>
        <v>107.5</v>
      </c>
      <c r="C52" s="42">
        <f t="shared" si="24"/>
        <v>154.93999999999997</v>
      </c>
      <c r="D52" s="51">
        <f t="shared" si="24"/>
        <v>500</v>
      </c>
      <c r="E52" s="56">
        <f t="shared" si="24"/>
        <v>0.2</v>
      </c>
      <c r="F52" s="57">
        <f t="shared" si="24"/>
        <v>980.23210993750001</v>
      </c>
      <c r="G52" s="58">
        <f t="shared" si="24"/>
        <v>2.6584931595742973E-4</v>
      </c>
      <c r="H52" s="58">
        <f t="shared" si="24"/>
        <v>4.3110319016750285E-4</v>
      </c>
      <c r="I52" s="48">
        <f t="shared" si="24"/>
        <v>154.93999999999997</v>
      </c>
      <c r="J52" s="49">
        <f t="shared" si="17"/>
        <v>1.8854585297217882E-2</v>
      </c>
      <c r="K52" s="50">
        <f t="shared" si="18"/>
        <v>1.58375857333321</v>
      </c>
      <c r="L52" s="51">
        <f t="shared" si="0"/>
        <v>904786.07518174464</v>
      </c>
      <c r="M52" s="49">
        <f t="shared" si="1"/>
        <v>2.1261365226370992E-2</v>
      </c>
      <c r="N52" s="43">
        <f t="shared" si="2"/>
        <v>0.84347941350469791</v>
      </c>
      <c r="O52" s="43">
        <f t="shared" si="3"/>
        <v>0.84347941350469791</v>
      </c>
      <c r="P52" s="52">
        <f t="shared" si="19"/>
        <v>8.3144833998131382</v>
      </c>
      <c r="Q52" s="52">
        <f t="shared" si="10"/>
        <v>13.482826936549859</v>
      </c>
      <c r="R52" s="54">
        <f t="shared" si="20"/>
        <v>8.8031107970115379</v>
      </c>
      <c r="S52" s="54">
        <f t="shared" si="11"/>
        <v>14.681158366360854</v>
      </c>
      <c r="T52" s="54">
        <f t="shared" si="12"/>
        <v>9.1579628133178357</v>
      </c>
      <c r="U52" s="54">
        <f t="shared" si="13"/>
        <v>5.5231955530430188</v>
      </c>
      <c r="V52" s="54">
        <f t="shared" si="4"/>
        <v>89.769292112277057</v>
      </c>
      <c r="W52" s="54">
        <f t="shared" si="5"/>
        <v>42.07183771075502</v>
      </c>
      <c r="X52" s="54">
        <f t="shared" si="6"/>
        <v>25.373654784278827</v>
      </c>
      <c r="Y52" s="54">
        <f t="shared" si="14"/>
        <v>67.445492495033847</v>
      </c>
      <c r="Z52" s="43">
        <f t="shared" si="21"/>
        <v>5.9125000000000005</v>
      </c>
      <c r="AA52" s="54">
        <f t="shared" si="22"/>
        <v>140.53343808389337</v>
      </c>
      <c r="AB52" s="54">
        <f t="shared" si="15"/>
        <v>13.482826936549859</v>
      </c>
      <c r="AC52" s="54">
        <f t="shared" si="7"/>
        <v>140.53343808389337</v>
      </c>
    </row>
    <row r="53" spans="1:29" ht="16.5" x14ac:dyDescent="0.35">
      <c r="A53" s="61">
        <f t="shared" si="8"/>
        <v>1.6205901680618895</v>
      </c>
      <c r="B53" s="43">
        <f t="shared" si="16"/>
        <v>110</v>
      </c>
      <c r="C53" s="42">
        <f t="shared" si="24"/>
        <v>154.93999999999997</v>
      </c>
      <c r="D53" s="51">
        <f t="shared" si="24"/>
        <v>500</v>
      </c>
      <c r="E53" s="56">
        <f t="shared" si="24"/>
        <v>0.2</v>
      </c>
      <c r="F53" s="57">
        <f t="shared" si="24"/>
        <v>980.23210993750001</v>
      </c>
      <c r="G53" s="58">
        <f t="shared" si="24"/>
        <v>2.6584931595742973E-4</v>
      </c>
      <c r="H53" s="58">
        <f t="shared" si="24"/>
        <v>4.3110319016750285E-4</v>
      </c>
      <c r="I53" s="48">
        <f t="shared" si="24"/>
        <v>154.93999999999997</v>
      </c>
      <c r="J53" s="49">
        <f t="shared" si="17"/>
        <v>1.8854585297217882E-2</v>
      </c>
      <c r="K53" s="50">
        <f t="shared" si="18"/>
        <v>1.6205901680618895</v>
      </c>
      <c r="L53" s="51">
        <f t="shared" si="0"/>
        <v>925827.61181387841</v>
      </c>
      <c r="M53" s="49">
        <f t="shared" si="1"/>
        <v>2.1253982354926919E-2</v>
      </c>
      <c r="N53" s="43">
        <f t="shared" si="2"/>
        <v>0.88286052144381533</v>
      </c>
      <c r="O53" s="43">
        <f t="shared" si="3"/>
        <v>0.88286052144381533</v>
      </c>
      <c r="P53" s="52">
        <f t="shared" si="19"/>
        <v>8.5078434788785593</v>
      </c>
      <c r="Q53" s="52">
        <f t="shared" si="10"/>
        <v>13.796381051353348</v>
      </c>
      <c r="R53" s="54">
        <f t="shared" si="20"/>
        <v>8.8031107970115379</v>
      </c>
      <c r="S53" s="54">
        <f t="shared" si="11"/>
        <v>15.266834776108002</v>
      </c>
      <c r="T53" s="54">
        <f t="shared" si="12"/>
        <v>9.3907040003223745</v>
      </c>
      <c r="U53" s="54">
        <f t="shared" si="13"/>
        <v>5.8761307757856258</v>
      </c>
      <c r="V53" s="54">
        <f t="shared" si="4"/>
        <v>92.050695960345223</v>
      </c>
      <c r="W53" s="54">
        <f t="shared" si="5"/>
        <v>44.144335044250482</v>
      </c>
      <c r="X53" s="54">
        <f t="shared" si="6"/>
        <v>27.622836980188836</v>
      </c>
      <c r="Y53" s="54">
        <f t="shared" si="14"/>
        <v>71.767172024439319</v>
      </c>
      <c r="Z53" s="43">
        <f t="shared" si="21"/>
        <v>6.0500000000000007</v>
      </c>
      <c r="AA53" s="54">
        <f t="shared" si="22"/>
        <v>137.05042773745382</v>
      </c>
      <c r="AB53" s="54">
        <f t="shared" si="15"/>
        <v>13.796381051353348</v>
      </c>
      <c r="AC53" s="54">
        <f t="shared" si="7"/>
        <v>137.05042773745382</v>
      </c>
    </row>
    <row r="54" spans="1:29" ht="16.5" x14ac:dyDescent="0.35">
      <c r="A54" s="61">
        <f t="shared" si="8"/>
        <v>1.6574217627905687</v>
      </c>
      <c r="B54" s="43">
        <f t="shared" si="16"/>
        <v>112.5</v>
      </c>
      <c r="C54" s="42">
        <f t="shared" si="24"/>
        <v>154.93999999999997</v>
      </c>
      <c r="D54" s="51">
        <f t="shared" si="24"/>
        <v>500</v>
      </c>
      <c r="E54" s="56">
        <f t="shared" si="24"/>
        <v>0.2</v>
      </c>
      <c r="F54" s="57">
        <f t="shared" si="24"/>
        <v>980.23210993750001</v>
      </c>
      <c r="G54" s="58">
        <f t="shared" si="24"/>
        <v>2.6584931595742973E-4</v>
      </c>
      <c r="H54" s="58">
        <f t="shared" si="24"/>
        <v>4.3110319016750285E-4</v>
      </c>
      <c r="I54" s="48">
        <f t="shared" si="24"/>
        <v>154.93999999999997</v>
      </c>
      <c r="J54" s="49">
        <f t="shared" si="17"/>
        <v>1.8854585297217882E-2</v>
      </c>
      <c r="K54" s="50">
        <f t="shared" si="18"/>
        <v>1.6574217627905687</v>
      </c>
      <c r="L54" s="51">
        <f t="shared" si="0"/>
        <v>946869.14844601206</v>
      </c>
      <c r="M54" s="49">
        <f t="shared" si="1"/>
        <v>2.1246905663622057E-2</v>
      </c>
      <c r="N54" s="43">
        <f t="shared" si="2"/>
        <v>0.92313909887900691</v>
      </c>
      <c r="O54" s="43">
        <f t="shared" si="3"/>
        <v>0.92313909887900691</v>
      </c>
      <c r="P54" s="52">
        <f t="shared" si="19"/>
        <v>8.7012035579439804</v>
      </c>
      <c r="Q54" s="52">
        <f t="shared" si="10"/>
        <v>14.109935166156834</v>
      </c>
      <c r="R54" s="54">
        <f t="shared" si="20"/>
        <v>8.8031107970115379</v>
      </c>
      <c r="S54" s="54">
        <f t="shared" si="11"/>
        <v>15.854306124847291</v>
      </c>
      <c r="T54" s="54">
        <f t="shared" si="12"/>
        <v>9.6243426568229875</v>
      </c>
      <c r="U54" s="54">
        <f t="shared" si="13"/>
        <v>6.2299634680243035</v>
      </c>
      <c r="V54" s="54">
        <f t="shared" si="4"/>
        <v>94.340897092590808</v>
      </c>
      <c r="W54" s="54">
        <f t="shared" si="5"/>
        <v>46.270878157802827</v>
      </c>
      <c r="X54" s="54">
        <f t="shared" si="6"/>
        <v>29.951747442424537</v>
      </c>
      <c r="Y54" s="54">
        <f t="shared" si="14"/>
        <v>76.22262560022736</v>
      </c>
      <c r="Z54" s="43">
        <f t="shared" si="21"/>
        <v>6.1875000000000009</v>
      </c>
      <c r="AA54" s="54">
        <f t="shared" si="22"/>
        <v>133.72341840796855</v>
      </c>
      <c r="AB54" s="54">
        <f t="shared" si="15"/>
        <v>14.109935166156834</v>
      </c>
      <c r="AC54" s="54">
        <f t="shared" si="7"/>
        <v>133.72341840796855</v>
      </c>
    </row>
    <row r="55" spans="1:29" ht="16.5" x14ac:dyDescent="0.35">
      <c r="A55" s="61">
        <f t="shared" si="8"/>
        <v>1.694253357519248</v>
      </c>
      <c r="B55" s="43">
        <f t="shared" si="16"/>
        <v>115</v>
      </c>
      <c r="C55" s="42">
        <f t="shared" si="24"/>
        <v>154.93999999999997</v>
      </c>
      <c r="D55" s="51">
        <f t="shared" si="24"/>
        <v>500</v>
      </c>
      <c r="E55" s="56">
        <f t="shared" si="24"/>
        <v>0.2</v>
      </c>
      <c r="F55" s="57">
        <f t="shared" si="24"/>
        <v>980.23210993750001</v>
      </c>
      <c r="G55" s="58">
        <f t="shared" si="24"/>
        <v>2.6584931595742973E-4</v>
      </c>
      <c r="H55" s="58">
        <f t="shared" si="24"/>
        <v>4.3110319016750285E-4</v>
      </c>
      <c r="I55" s="48">
        <f t="shared" si="24"/>
        <v>154.93999999999997</v>
      </c>
      <c r="J55" s="49">
        <f t="shared" si="17"/>
        <v>1.8854585297217882E-2</v>
      </c>
      <c r="K55" s="50">
        <f t="shared" si="18"/>
        <v>1.694253357519248</v>
      </c>
      <c r="L55" s="51">
        <f t="shared" si="0"/>
        <v>967910.68507814559</v>
      </c>
      <c r="M55" s="49">
        <f t="shared" si="1"/>
        <v>2.124011616797376E-2</v>
      </c>
      <c r="N55" s="43">
        <f t="shared" si="2"/>
        <v>0.96431512690300458</v>
      </c>
      <c r="O55" s="43">
        <f t="shared" si="3"/>
        <v>0.96431512690300458</v>
      </c>
      <c r="P55" s="52">
        <f t="shared" si="19"/>
        <v>8.8945636370094014</v>
      </c>
      <c r="Q55" s="52">
        <f t="shared" si="10"/>
        <v>14.42348928096032</v>
      </c>
      <c r="R55" s="54">
        <f t="shared" si="20"/>
        <v>8.8031107970115379</v>
      </c>
      <c r="S55" s="54">
        <f t="shared" si="11"/>
        <v>16.443572374764191</v>
      </c>
      <c r="T55" s="54">
        <f t="shared" si="12"/>
        <v>9.858878763912406</v>
      </c>
      <c r="U55" s="54">
        <f t="shared" si="13"/>
        <v>6.5846936108517866</v>
      </c>
      <c r="V55" s="54">
        <f t="shared" si="4"/>
        <v>96.639895323678701</v>
      </c>
      <c r="W55" s="54">
        <f t="shared" si="5"/>
        <v>48.451754608971228</v>
      </c>
      <c r="X55" s="54">
        <f t="shared" si="6"/>
        <v>32.360673728545109</v>
      </c>
      <c r="Y55" s="54">
        <f t="shared" si="14"/>
        <v>80.812428337516337</v>
      </c>
      <c r="Z55" s="43">
        <f t="shared" si="21"/>
        <v>6.3250000000000011</v>
      </c>
      <c r="AA55" s="54">
        <f t="shared" si="22"/>
        <v>130.54222805852478</v>
      </c>
      <c r="AB55" s="54">
        <f t="shared" si="15"/>
        <v>14.42348928096032</v>
      </c>
      <c r="AC55" s="54">
        <f t="shared" si="7"/>
        <v>130.54222805852478</v>
      </c>
    </row>
    <row r="56" spans="1:29" ht="16.5" x14ac:dyDescent="0.35">
      <c r="A56" s="61">
        <f t="shared" si="8"/>
        <v>1.7310849522479272</v>
      </c>
      <c r="B56" s="43">
        <f t="shared" si="16"/>
        <v>117.5</v>
      </c>
      <c r="C56" s="42">
        <f t="shared" si="24"/>
        <v>154.93999999999997</v>
      </c>
      <c r="D56" s="51">
        <f t="shared" si="24"/>
        <v>500</v>
      </c>
      <c r="E56" s="56">
        <f t="shared" si="24"/>
        <v>0.2</v>
      </c>
      <c r="F56" s="57">
        <f t="shared" si="24"/>
        <v>980.23210993750001</v>
      </c>
      <c r="G56" s="58">
        <f t="shared" si="24"/>
        <v>2.6584931595742973E-4</v>
      </c>
      <c r="H56" s="58">
        <f t="shared" si="24"/>
        <v>4.3110319016750285E-4</v>
      </c>
      <c r="I56" s="48">
        <f t="shared" si="24"/>
        <v>154.93999999999997</v>
      </c>
      <c r="J56" s="49">
        <f t="shared" si="17"/>
        <v>1.8854585297217882E-2</v>
      </c>
      <c r="K56" s="50">
        <f t="shared" si="18"/>
        <v>1.7310849522479272</v>
      </c>
      <c r="L56" s="51">
        <f t="shared" si="0"/>
        <v>988952.22171027912</v>
      </c>
      <c r="M56" s="49">
        <f t="shared" si="1"/>
        <v>2.1233596434472122E-2</v>
      </c>
      <c r="N56" s="43">
        <f t="shared" si="2"/>
        <v>1.0063885874245704</v>
      </c>
      <c r="O56" s="43">
        <f t="shared" si="3"/>
        <v>1.0063885874245704</v>
      </c>
      <c r="P56" s="52">
        <f t="shared" si="19"/>
        <v>9.0879237160748243</v>
      </c>
      <c r="Q56" s="52">
        <f t="shared" si="10"/>
        <v>14.7370433957638</v>
      </c>
      <c r="R56" s="54">
        <f t="shared" si="20"/>
        <v>8.8031107970115379</v>
      </c>
      <c r="S56" s="54">
        <f t="shared" si="11"/>
        <v>17.034633489676228</v>
      </c>
      <c r="T56" s="54">
        <f t="shared" si="12"/>
        <v>10.094312303499395</v>
      </c>
      <c r="U56" s="54">
        <f t="shared" si="13"/>
        <v>6.940321186176833</v>
      </c>
      <c r="V56" s="54">
        <f t="shared" si="4"/>
        <v>98.947690476272783</v>
      </c>
      <c r="W56" s="54">
        <f t="shared" si="5"/>
        <v>50.687251951332435</v>
      </c>
      <c r="X56" s="54">
        <f t="shared" si="6"/>
        <v>34.84990339212726</v>
      </c>
      <c r="Y56" s="54">
        <f t="shared" si="14"/>
        <v>85.537155343459688</v>
      </c>
      <c r="Z56" s="43">
        <f t="shared" si="21"/>
        <v>6.4625000000000012</v>
      </c>
      <c r="AA56" s="54">
        <f t="shared" si="22"/>
        <v>127.49754131877177</v>
      </c>
      <c r="AB56" s="54">
        <f t="shared" si="15"/>
        <v>14.7370433957638</v>
      </c>
      <c r="AC56" s="54">
        <f t="shared" si="7"/>
        <v>127.49754131877177</v>
      </c>
    </row>
    <row r="57" spans="1:29" ht="16.5" x14ac:dyDescent="0.35">
      <c r="A57" s="61">
        <f t="shared" si="8"/>
        <v>1.7679165469766065</v>
      </c>
      <c r="B57" s="43">
        <f t="shared" si="16"/>
        <v>120</v>
      </c>
      <c r="C57" s="42">
        <f t="shared" si="24"/>
        <v>154.93999999999997</v>
      </c>
      <c r="D57" s="51">
        <f t="shared" si="24"/>
        <v>500</v>
      </c>
      <c r="E57" s="56">
        <f t="shared" si="24"/>
        <v>0.2</v>
      </c>
      <c r="F57" s="57">
        <f t="shared" si="24"/>
        <v>980.23210993750001</v>
      </c>
      <c r="G57" s="58">
        <f t="shared" si="24"/>
        <v>2.6584931595742973E-4</v>
      </c>
      <c r="H57" s="58">
        <f t="shared" si="24"/>
        <v>4.3110319016750285E-4</v>
      </c>
      <c r="I57" s="48">
        <f t="shared" si="24"/>
        <v>154.93999999999997</v>
      </c>
      <c r="J57" s="49">
        <f t="shared" si="17"/>
        <v>1.8854585297217882E-2</v>
      </c>
      <c r="K57" s="50">
        <f t="shared" si="18"/>
        <v>1.7679165469766065</v>
      </c>
      <c r="L57" s="51">
        <f t="shared" si="0"/>
        <v>1009993.7583424129</v>
      </c>
      <c r="M57" s="49">
        <f t="shared" si="1"/>
        <v>2.1227330424558859E-2</v>
      </c>
      <c r="N57" s="43">
        <f t="shared" si="2"/>
        <v>1.0493594631159235</v>
      </c>
      <c r="O57" s="43">
        <f t="shared" si="3"/>
        <v>1.0493594631159235</v>
      </c>
      <c r="P57" s="52">
        <f t="shared" si="19"/>
        <v>9.2812837951402472</v>
      </c>
      <c r="Q57" s="52">
        <f t="shared" si="10"/>
        <v>15.05059751056729</v>
      </c>
      <c r="R57" s="54">
        <f t="shared" si="20"/>
        <v>8.8031107970115379</v>
      </c>
      <c r="S57" s="54">
        <f t="shared" si="11"/>
        <v>17.627489434927845</v>
      </c>
      <c r="T57" s="54">
        <f t="shared" si="12"/>
        <v>10.33064325825617</v>
      </c>
      <c r="U57" s="54">
        <f t="shared" si="13"/>
        <v>7.296846176671675</v>
      </c>
      <c r="V57" s="54">
        <f t="shared" si="4"/>
        <v>101.26428238052056</v>
      </c>
      <c r="W57" s="54">
        <f t="shared" si="5"/>
        <v>52.977657734647025</v>
      </c>
      <c r="X57" s="54">
        <f t="shared" si="6"/>
        <v>37.419723982931671</v>
      </c>
      <c r="Y57" s="54">
        <f t="shared" si="14"/>
        <v>90.397381717578696</v>
      </c>
      <c r="Z57" s="43">
        <f t="shared" si="21"/>
        <v>6.6000000000000005</v>
      </c>
      <c r="AA57" s="54">
        <f t="shared" si="22"/>
        <v>124.58081920227374</v>
      </c>
      <c r="AB57" s="54">
        <f t="shared" si="15"/>
        <v>15.05059751056729</v>
      </c>
      <c r="AC57" s="54">
        <f t="shared" si="7"/>
        <v>124.58081920227374</v>
      </c>
    </row>
    <row r="58" spans="1:29" ht="16.5" x14ac:dyDescent="0.35">
      <c r="A58" s="61">
        <f t="shared" si="8"/>
        <v>1.804748141705286</v>
      </c>
      <c r="B58" s="43">
        <f t="shared" si="16"/>
        <v>122.5</v>
      </c>
      <c r="C58" s="42">
        <f t="shared" si="24"/>
        <v>154.93999999999997</v>
      </c>
      <c r="D58" s="51">
        <f t="shared" si="24"/>
        <v>500</v>
      </c>
      <c r="E58" s="56">
        <f t="shared" si="24"/>
        <v>0.2</v>
      </c>
      <c r="F58" s="57">
        <f t="shared" si="24"/>
        <v>980.23210993750001</v>
      </c>
      <c r="G58" s="58">
        <f t="shared" si="24"/>
        <v>2.6584931595742973E-4</v>
      </c>
      <c r="H58" s="58">
        <f t="shared" si="24"/>
        <v>4.3110319016750285E-4</v>
      </c>
      <c r="I58" s="48">
        <f t="shared" si="24"/>
        <v>154.93999999999997</v>
      </c>
      <c r="J58" s="49">
        <f t="shared" si="17"/>
        <v>1.8854585297217882E-2</v>
      </c>
      <c r="K58" s="50">
        <f t="shared" si="18"/>
        <v>1.804748141705286</v>
      </c>
      <c r="L58" s="51">
        <f t="shared" si="0"/>
        <v>1031035.2949745464</v>
      </c>
      <c r="M58" s="49">
        <f t="shared" si="1"/>
        <v>2.1221303357132883E-2</v>
      </c>
      <c r="N58" s="43">
        <f t="shared" si="2"/>
        <v>1.0932277373646209</v>
      </c>
      <c r="O58" s="43">
        <f t="shared" si="3"/>
        <v>1.0932277373646209</v>
      </c>
      <c r="P58" s="52">
        <f t="shared" si="19"/>
        <v>9.4746438742056682</v>
      </c>
      <c r="Q58" s="52">
        <f t="shared" si="10"/>
        <v>15.36415162537077</v>
      </c>
      <c r="R58" s="54">
        <f t="shared" si="20"/>
        <v>8.8031107970115379</v>
      </c>
      <c r="S58" s="54">
        <f t="shared" si="11"/>
        <v>18.22214017729414</v>
      </c>
      <c r="T58" s="54">
        <f t="shared" si="12"/>
        <v>10.56787161157029</v>
      </c>
      <c r="U58" s="54">
        <f t="shared" si="13"/>
        <v>7.6542685657238536</v>
      </c>
      <c r="V58" s="54">
        <f t="shared" si="4"/>
        <v>103.58967087358154</v>
      </c>
      <c r="W58" s="54">
        <f t="shared" si="5"/>
        <v>55.3232595050154</v>
      </c>
      <c r="X58" s="54">
        <f t="shared" si="6"/>
        <v>40.070423047058632</v>
      </c>
      <c r="Y58" s="54">
        <f t="shared" si="14"/>
        <v>95.39368255207404</v>
      </c>
      <c r="Z58" s="43">
        <f t="shared" si="21"/>
        <v>6.7375000000000007</v>
      </c>
      <c r="AA58" s="54">
        <f t="shared" si="22"/>
        <v>121.7842198793295</v>
      </c>
      <c r="AB58" s="54">
        <f t="shared" si="15"/>
        <v>15.36415162537077</v>
      </c>
      <c r="AC58" s="54">
        <f t="shared" si="7"/>
        <v>121.7842198793295</v>
      </c>
    </row>
    <row r="59" spans="1:29" ht="16.5" x14ac:dyDescent="0.35">
      <c r="A59" s="61">
        <f t="shared" si="8"/>
        <v>1.8415797364339652</v>
      </c>
      <c r="B59" s="43">
        <f t="shared" si="16"/>
        <v>125</v>
      </c>
      <c r="C59" s="42">
        <f t="shared" ref="C59:I74" si="25">C58</f>
        <v>154.93999999999997</v>
      </c>
      <c r="D59" s="51">
        <f t="shared" si="25"/>
        <v>500</v>
      </c>
      <c r="E59" s="56">
        <f t="shared" si="25"/>
        <v>0.2</v>
      </c>
      <c r="F59" s="57">
        <f t="shared" si="25"/>
        <v>980.23210993750001</v>
      </c>
      <c r="G59" s="58">
        <f t="shared" si="25"/>
        <v>2.6584931595742973E-4</v>
      </c>
      <c r="H59" s="58">
        <f t="shared" si="25"/>
        <v>4.3110319016750285E-4</v>
      </c>
      <c r="I59" s="48">
        <f t="shared" si="25"/>
        <v>154.93999999999997</v>
      </c>
      <c r="J59" s="49">
        <f t="shared" si="17"/>
        <v>1.8854585297217882E-2</v>
      </c>
      <c r="K59" s="50">
        <f t="shared" si="18"/>
        <v>1.8415797364339652</v>
      </c>
      <c r="L59" s="51">
        <f t="shared" si="0"/>
        <v>1052076.8316066798</v>
      </c>
      <c r="M59" s="49">
        <f t="shared" si="1"/>
        <v>2.1215501587059624E-2</v>
      </c>
      <c r="N59" s="43">
        <f t="shared" si="2"/>
        <v>1.1379933942294285</v>
      </c>
      <c r="O59" s="43">
        <f t="shared" si="3"/>
        <v>1.1379933942294285</v>
      </c>
      <c r="P59" s="52">
        <f t="shared" si="19"/>
        <v>9.6680039532710911</v>
      </c>
      <c r="Q59" s="52">
        <f t="shared" si="10"/>
        <v>15.677705740174259</v>
      </c>
      <c r="R59" s="54">
        <f t="shared" si="20"/>
        <v>8.8031107970115379</v>
      </c>
      <c r="S59" s="54">
        <f t="shared" si="11"/>
        <v>18.818585684892671</v>
      </c>
      <c r="T59" s="54">
        <f t="shared" si="12"/>
        <v>10.805997347500519</v>
      </c>
      <c r="U59" s="54">
        <f t="shared" si="13"/>
        <v>8.0125883373921489</v>
      </c>
      <c r="V59" s="54">
        <f t="shared" si="4"/>
        <v>105.92385579919461</v>
      </c>
      <c r="W59" s="54">
        <f t="shared" si="5"/>
        <v>57.724344805024131</v>
      </c>
      <c r="X59" s="54">
        <f t="shared" si="6"/>
        <v>42.802288127094812</v>
      </c>
      <c r="Y59" s="54">
        <f t="shared" si="14"/>
        <v>100.52663293211894</v>
      </c>
      <c r="Z59" s="43">
        <f t="shared" si="21"/>
        <v>6.8750000000000009</v>
      </c>
      <c r="AA59" s="54">
        <f t="shared" si="22"/>
        <v>119.10052895743952</v>
      </c>
      <c r="AB59" s="54">
        <f t="shared" si="15"/>
        <v>15.677705740174259</v>
      </c>
      <c r="AC59" s="54">
        <f t="shared" si="7"/>
        <v>119.10052895743952</v>
      </c>
    </row>
    <row r="60" spans="1:29" ht="16.5" x14ac:dyDescent="0.35">
      <c r="A60" s="61">
        <f t="shared" si="8"/>
        <v>1.8784113311626445</v>
      </c>
      <c r="B60" s="43">
        <f t="shared" si="16"/>
        <v>127.5</v>
      </c>
      <c r="C60" s="42">
        <f t="shared" si="25"/>
        <v>154.93999999999997</v>
      </c>
      <c r="D60" s="51">
        <f t="shared" si="25"/>
        <v>500</v>
      </c>
      <c r="E60" s="56">
        <f t="shared" si="25"/>
        <v>0.2</v>
      </c>
      <c r="F60" s="57">
        <f t="shared" si="25"/>
        <v>980.23210993750001</v>
      </c>
      <c r="G60" s="58">
        <f t="shared" si="25"/>
        <v>2.6584931595742973E-4</v>
      </c>
      <c r="H60" s="58">
        <f t="shared" si="25"/>
        <v>4.3110319016750285E-4</v>
      </c>
      <c r="I60" s="48">
        <f t="shared" si="25"/>
        <v>154.93999999999997</v>
      </c>
      <c r="J60" s="49">
        <f t="shared" si="17"/>
        <v>1.8854585297217882E-2</v>
      </c>
      <c r="K60" s="50">
        <f t="shared" si="18"/>
        <v>1.8784113311626445</v>
      </c>
      <c r="L60" s="51">
        <f t="shared" si="0"/>
        <v>1073118.3682388137</v>
      </c>
      <c r="M60" s="49">
        <f t="shared" si="1"/>
        <v>2.1209912497546751E-2</v>
      </c>
      <c r="N60" s="43">
        <f t="shared" si="2"/>
        <v>1.1836564183997804</v>
      </c>
      <c r="O60" s="43">
        <f t="shared" si="3"/>
        <v>1.1836564183997804</v>
      </c>
      <c r="P60" s="52">
        <f t="shared" si="19"/>
        <v>9.8613640323365122</v>
      </c>
      <c r="Q60" s="52">
        <f t="shared" si="10"/>
        <v>15.991259854977741</v>
      </c>
      <c r="R60" s="54">
        <f t="shared" si="20"/>
        <v>8.8031107970115379</v>
      </c>
      <c r="S60" s="54">
        <f t="shared" si="11"/>
        <v>19.416825927102277</v>
      </c>
      <c r="T60" s="54">
        <f t="shared" si="12"/>
        <v>11.045020450736292</v>
      </c>
      <c r="U60" s="54">
        <f t="shared" si="13"/>
        <v>8.371805476365985</v>
      </c>
      <c r="V60" s="54">
        <f t="shared" si="4"/>
        <v>108.26683700728073</v>
      </c>
      <c r="W60" s="54">
        <f t="shared" si="5"/>
        <v>60.18120117388365</v>
      </c>
      <c r="X60" s="54">
        <f t="shared" si="6"/>
        <v>45.615606762250557</v>
      </c>
      <c r="Y60" s="54">
        <f t="shared" si="14"/>
        <v>105.7968079361342</v>
      </c>
      <c r="Z60" s="43">
        <f t="shared" si="21"/>
        <v>7.0125000000000011</v>
      </c>
      <c r="AA60" s="54">
        <f t="shared" si="22"/>
        <v>116.52309796440485</v>
      </c>
      <c r="AB60" s="54">
        <f t="shared" si="15"/>
        <v>15.991259854977741</v>
      </c>
      <c r="AC60" s="54">
        <f t="shared" si="7"/>
        <v>116.52309796440485</v>
      </c>
    </row>
    <row r="61" spans="1:29" ht="16.5" x14ac:dyDescent="0.35">
      <c r="A61" s="61">
        <f t="shared" si="8"/>
        <v>1.9152429258913237</v>
      </c>
      <c r="B61" s="43">
        <f t="shared" si="16"/>
        <v>130</v>
      </c>
      <c r="C61" s="42">
        <f t="shared" si="25"/>
        <v>154.93999999999997</v>
      </c>
      <c r="D61" s="51">
        <f t="shared" si="25"/>
        <v>500</v>
      </c>
      <c r="E61" s="56">
        <f t="shared" si="25"/>
        <v>0.2</v>
      </c>
      <c r="F61" s="57">
        <f t="shared" si="25"/>
        <v>980.23210993750001</v>
      </c>
      <c r="G61" s="58">
        <f t="shared" si="25"/>
        <v>2.6584931595742973E-4</v>
      </c>
      <c r="H61" s="58">
        <f t="shared" si="25"/>
        <v>4.3110319016750285E-4</v>
      </c>
      <c r="I61" s="48">
        <f t="shared" si="25"/>
        <v>154.93999999999997</v>
      </c>
      <c r="J61" s="49">
        <f t="shared" si="17"/>
        <v>1.8854585297217882E-2</v>
      </c>
      <c r="K61" s="50">
        <f t="shared" si="18"/>
        <v>1.9152429258913237</v>
      </c>
      <c r="L61" s="51">
        <f t="shared" si="0"/>
        <v>1094159.9048709474</v>
      </c>
      <c r="M61" s="49">
        <f t="shared" si="1"/>
        <v>2.1204524404569897E-2</v>
      </c>
      <c r="N61" s="43">
        <f t="shared" si="2"/>
        <v>1.2302167951584599</v>
      </c>
      <c r="O61" s="43">
        <f t="shared" si="3"/>
        <v>1.2302167951584599</v>
      </c>
      <c r="P61" s="52">
        <f t="shared" si="19"/>
        <v>10.054724111401933</v>
      </c>
      <c r="Q61" s="52">
        <f t="shared" si="10"/>
        <v>16.304813969781225</v>
      </c>
      <c r="R61" s="54">
        <f t="shared" si="20"/>
        <v>8.8031107970115379</v>
      </c>
      <c r="S61" s="54">
        <f t="shared" si="11"/>
        <v>20.01686087448854</v>
      </c>
      <c r="T61" s="54">
        <f t="shared" si="12"/>
        <v>11.284940906560394</v>
      </c>
      <c r="U61" s="54">
        <f t="shared" si="13"/>
        <v>8.7319199679281461</v>
      </c>
      <c r="V61" s="54">
        <f t="shared" si="4"/>
        <v>110.61861435357699</v>
      </c>
      <c r="W61" s="54">
        <f t="shared" si="5"/>
        <v>62.694116147557736</v>
      </c>
      <c r="X61" s="54">
        <f t="shared" si="6"/>
        <v>48.510666488489704</v>
      </c>
      <c r="Y61" s="54">
        <f t="shared" si="14"/>
        <v>111.20478263604744</v>
      </c>
      <c r="Z61" s="43">
        <f t="shared" si="21"/>
        <v>7.1500000000000012</v>
      </c>
      <c r="AA61" s="54">
        <f t="shared" si="22"/>
        <v>114.04578992981833</v>
      </c>
      <c r="AB61" s="54">
        <f t="shared" si="15"/>
        <v>16.304813969781225</v>
      </c>
      <c r="AC61" s="54">
        <f t="shared" si="7"/>
        <v>114.04578992981833</v>
      </c>
    </row>
    <row r="62" spans="1:29" ht="16.5" x14ac:dyDescent="0.35">
      <c r="A62" s="61">
        <f t="shared" si="8"/>
        <v>1.952074520620003</v>
      </c>
      <c r="B62" s="43">
        <f t="shared" si="16"/>
        <v>132.5</v>
      </c>
      <c r="C62" s="42">
        <f t="shared" si="25"/>
        <v>154.93999999999997</v>
      </c>
      <c r="D62" s="51">
        <f t="shared" si="25"/>
        <v>500</v>
      </c>
      <c r="E62" s="56">
        <f t="shared" si="25"/>
        <v>0.2</v>
      </c>
      <c r="F62" s="57">
        <f t="shared" si="25"/>
        <v>980.23210993750001</v>
      </c>
      <c r="G62" s="58">
        <f t="shared" si="25"/>
        <v>2.6584931595742973E-4</v>
      </c>
      <c r="H62" s="58">
        <f t="shared" si="25"/>
        <v>4.3110319016750285E-4</v>
      </c>
      <c r="I62" s="48">
        <f t="shared" si="25"/>
        <v>154.93999999999997</v>
      </c>
      <c r="J62" s="49">
        <f t="shared" si="17"/>
        <v>1.8854585297217882E-2</v>
      </c>
      <c r="K62" s="50">
        <f t="shared" si="18"/>
        <v>1.952074520620003</v>
      </c>
      <c r="L62" s="51">
        <f t="shared" si="0"/>
        <v>1115201.4415030805</v>
      </c>
      <c r="M62" s="49">
        <f t="shared" si="1"/>
        <v>2.1199326471799344E-2</v>
      </c>
      <c r="N62" s="43">
        <f t="shared" si="2"/>
        <v>1.2776745103471912</v>
      </c>
      <c r="O62" s="43">
        <f t="shared" si="3"/>
        <v>1.2776745103471912</v>
      </c>
      <c r="P62" s="52">
        <f t="shared" si="19"/>
        <v>10.248084190467356</v>
      </c>
      <c r="Q62" s="52">
        <f t="shared" si="10"/>
        <v>16.618368084584716</v>
      </c>
      <c r="R62" s="54">
        <f t="shared" si="20"/>
        <v>8.8031107970115379</v>
      </c>
      <c r="S62" s="54">
        <f t="shared" si="11"/>
        <v>20.618690498734917</v>
      </c>
      <c r="T62" s="54">
        <f t="shared" si="12"/>
        <v>11.525758700814547</v>
      </c>
      <c r="U62" s="54">
        <f t="shared" si="13"/>
        <v>9.0929317979203681</v>
      </c>
      <c r="V62" s="54">
        <f t="shared" si="4"/>
        <v>112.97918769929943</v>
      </c>
      <c r="W62" s="54">
        <f t="shared" si="5"/>
        <v>65.263377258885797</v>
      </c>
      <c r="X62" s="54">
        <f t="shared" si="6"/>
        <v>51.487754838651654</v>
      </c>
      <c r="Y62" s="54">
        <f t="shared" si="14"/>
        <v>116.75113209753745</v>
      </c>
      <c r="Z62" s="43">
        <f t="shared" si="21"/>
        <v>7.2875000000000005</v>
      </c>
      <c r="AA62" s="54">
        <f t="shared" si="22"/>
        <v>111.66293112739253</v>
      </c>
      <c r="AB62" s="54">
        <f t="shared" si="15"/>
        <v>16.618368084584716</v>
      </c>
      <c r="AC62" s="54">
        <f t="shared" si="7"/>
        <v>111.66293112739253</v>
      </c>
    </row>
    <row r="63" spans="1:29" ht="16.5" x14ac:dyDescent="0.35">
      <c r="A63" s="61">
        <f t="shared" si="8"/>
        <v>1.9889061153486824</v>
      </c>
      <c r="B63" s="43">
        <f t="shared" si="16"/>
        <v>135</v>
      </c>
      <c r="C63" s="42">
        <f t="shared" si="25"/>
        <v>154.93999999999997</v>
      </c>
      <c r="D63" s="51">
        <f t="shared" si="25"/>
        <v>500</v>
      </c>
      <c r="E63" s="56">
        <f t="shared" si="25"/>
        <v>0.2</v>
      </c>
      <c r="F63" s="57">
        <f t="shared" si="25"/>
        <v>980.23210993750001</v>
      </c>
      <c r="G63" s="58">
        <f t="shared" si="25"/>
        <v>2.6584931595742973E-4</v>
      </c>
      <c r="H63" s="58">
        <f t="shared" si="25"/>
        <v>4.3110319016750285E-4</v>
      </c>
      <c r="I63" s="48">
        <f t="shared" si="25"/>
        <v>154.93999999999997</v>
      </c>
      <c r="J63" s="49">
        <f t="shared" si="17"/>
        <v>1.8854585297217882E-2</v>
      </c>
      <c r="K63" s="50">
        <f t="shared" si="18"/>
        <v>1.9889061153486824</v>
      </c>
      <c r="L63" s="51">
        <f t="shared" si="0"/>
        <v>1136242.9781352144</v>
      </c>
      <c r="M63" s="49">
        <f t="shared" si="1"/>
        <v>2.1194308634702497E-2</v>
      </c>
      <c r="N63" s="43">
        <f t="shared" si="2"/>
        <v>1.3260295503348654</v>
      </c>
      <c r="O63" s="43">
        <f t="shared" si="3"/>
        <v>1.3260295503348654</v>
      </c>
      <c r="P63" s="52">
        <f t="shared" si="19"/>
        <v>10.441444269532777</v>
      </c>
      <c r="Q63" s="52">
        <f t="shared" si="10"/>
        <v>16.9319221993882</v>
      </c>
      <c r="R63" s="54">
        <f t="shared" si="20"/>
        <v>8.8031107970115379</v>
      </c>
      <c r="S63" s="54">
        <f t="shared" si="11"/>
        <v>21.222314772579171</v>
      </c>
      <c r="T63" s="54">
        <f t="shared" si="12"/>
        <v>11.767473819867643</v>
      </c>
      <c r="U63" s="54">
        <f t="shared" si="13"/>
        <v>9.4548409527115282</v>
      </c>
      <c r="V63" s="54">
        <f t="shared" si="4"/>
        <v>115.34855691083152</v>
      </c>
      <c r="W63" s="54">
        <f t="shared" si="5"/>
        <v>67.88927203769795</v>
      </c>
      <c r="X63" s="54">
        <f t="shared" si="6"/>
        <v>54.547159342566509</v>
      </c>
      <c r="Y63" s="54">
        <f t="shared" si="14"/>
        <v>122.43643138026445</v>
      </c>
      <c r="Z63" s="43">
        <f t="shared" si="21"/>
        <v>7.4250000000000007</v>
      </c>
      <c r="AA63" s="54">
        <f t="shared" si="22"/>
        <v>109.36926817947028</v>
      </c>
      <c r="AB63" s="54">
        <f t="shared" si="15"/>
        <v>16.9319221993882</v>
      </c>
      <c r="AC63" s="54">
        <f t="shared" si="7"/>
        <v>109.36926817947028</v>
      </c>
    </row>
    <row r="64" spans="1:29" ht="16.5" x14ac:dyDescent="0.35">
      <c r="A64" s="61">
        <f t="shared" si="8"/>
        <v>2.0257377100773617</v>
      </c>
      <c r="B64" s="43">
        <f t="shared" si="16"/>
        <v>137.5</v>
      </c>
      <c r="C64" s="42">
        <f t="shared" si="25"/>
        <v>154.93999999999997</v>
      </c>
      <c r="D64" s="51">
        <f t="shared" si="25"/>
        <v>500</v>
      </c>
      <c r="E64" s="56">
        <f t="shared" si="25"/>
        <v>0.2</v>
      </c>
      <c r="F64" s="57">
        <f t="shared" si="25"/>
        <v>980.23210993750001</v>
      </c>
      <c r="G64" s="58">
        <f t="shared" si="25"/>
        <v>2.6584931595742973E-4</v>
      </c>
      <c r="H64" s="58">
        <f t="shared" si="25"/>
        <v>4.3110319016750285E-4</v>
      </c>
      <c r="I64" s="48">
        <f t="shared" si="25"/>
        <v>154.93999999999997</v>
      </c>
      <c r="J64" s="49">
        <f t="shared" si="17"/>
        <v>1.8854585297217882E-2</v>
      </c>
      <c r="K64" s="50">
        <f t="shared" si="18"/>
        <v>2.0257377100773617</v>
      </c>
      <c r="L64" s="51">
        <f t="shared" si="0"/>
        <v>1157284.5147673478</v>
      </c>
      <c r="M64" s="49">
        <f t="shared" si="1"/>
        <v>2.1189461532685083E-2</v>
      </c>
      <c r="N64" s="43">
        <f t="shared" si="2"/>
        <v>1.3752819019881408</v>
      </c>
      <c r="O64" s="43">
        <f t="shared" si="3"/>
        <v>1.3752819019881408</v>
      </c>
      <c r="P64" s="52">
        <f t="shared" si="19"/>
        <v>10.6348043485982</v>
      </c>
      <c r="Q64" s="52">
        <f t="shared" si="10"/>
        <v>17.245476314191688</v>
      </c>
      <c r="R64" s="54">
        <f t="shared" si="20"/>
        <v>8.8031107970115379</v>
      </c>
      <c r="S64" s="54">
        <f t="shared" si="11"/>
        <v>21.827733669754632</v>
      </c>
      <c r="T64" s="54">
        <f t="shared" si="12"/>
        <v>12.01008625058634</v>
      </c>
      <c r="U64" s="54">
        <f t="shared" si="13"/>
        <v>9.8176474191682921</v>
      </c>
      <c r="V64" s="54">
        <f t="shared" si="4"/>
        <v>117.72672185943607</v>
      </c>
      <c r="W64" s="54">
        <f t="shared" si="5"/>
        <v>70.572088010924006</v>
      </c>
      <c r="X64" s="54">
        <f t="shared" si="6"/>
        <v>57.689167527164109</v>
      </c>
      <c r="Y64" s="54">
        <f t="shared" si="14"/>
        <v>128.26125553808811</v>
      </c>
      <c r="Z64" s="43">
        <f t="shared" si="21"/>
        <v>7.5625000000000009</v>
      </c>
      <c r="AA64" s="54">
        <f t="shared" si="22"/>
        <v>107.1599298412339</v>
      </c>
      <c r="AB64" s="54">
        <f t="shared" si="15"/>
        <v>17.245476314191688</v>
      </c>
      <c r="AC64" s="54">
        <f t="shared" si="7"/>
        <v>107.1599298412339</v>
      </c>
    </row>
    <row r="65" spans="1:29" ht="16.5" x14ac:dyDescent="0.35">
      <c r="A65" s="61">
        <f t="shared" si="8"/>
        <v>2.0625693048060407</v>
      </c>
      <c r="B65" s="43">
        <f t="shared" si="16"/>
        <v>140</v>
      </c>
      <c r="C65" s="42">
        <f t="shared" si="25"/>
        <v>154.93999999999997</v>
      </c>
      <c r="D65" s="51">
        <f t="shared" si="25"/>
        <v>500</v>
      </c>
      <c r="E65" s="56">
        <f t="shared" si="25"/>
        <v>0.2</v>
      </c>
      <c r="F65" s="57">
        <f t="shared" si="25"/>
        <v>980.23210993750001</v>
      </c>
      <c r="G65" s="58">
        <f t="shared" si="25"/>
        <v>2.6584931595742973E-4</v>
      </c>
      <c r="H65" s="58">
        <f t="shared" si="25"/>
        <v>4.3110319016750285E-4</v>
      </c>
      <c r="I65" s="48">
        <f t="shared" si="25"/>
        <v>154.93999999999997</v>
      </c>
      <c r="J65" s="49">
        <f t="shared" si="17"/>
        <v>1.8854585297217882E-2</v>
      </c>
      <c r="K65" s="50">
        <f t="shared" si="18"/>
        <v>2.0625693048060407</v>
      </c>
      <c r="L65" s="51">
        <f t="shared" si="0"/>
        <v>1178326.0513994815</v>
      </c>
      <c r="M65" s="49">
        <f t="shared" si="1"/>
        <v>2.1184776448292603E-2</v>
      </c>
      <c r="N65" s="43">
        <f t="shared" si="2"/>
        <v>1.4254315526442183</v>
      </c>
      <c r="O65" s="43">
        <f t="shared" si="3"/>
        <v>1.4254315526442183</v>
      </c>
      <c r="P65" s="52">
        <f t="shared" si="19"/>
        <v>10.828164427663621</v>
      </c>
      <c r="Q65" s="52">
        <f t="shared" si="10"/>
        <v>17.559030428995172</v>
      </c>
      <c r="R65" s="54">
        <f t="shared" si="20"/>
        <v>8.8031107970115379</v>
      </c>
      <c r="S65" s="54">
        <f t="shared" si="11"/>
        <v>22.434947164935689</v>
      </c>
      <c r="T65" s="54">
        <f t="shared" si="12"/>
        <v>12.253595980307839</v>
      </c>
      <c r="U65" s="54">
        <f t="shared" si="13"/>
        <v>10.181351184627854</v>
      </c>
      <c r="V65" s="54">
        <f t="shared" si="4"/>
        <v>120.11368242098821</v>
      </c>
      <c r="W65" s="54">
        <f t="shared" si="5"/>
        <v>73.312112702696467</v>
      </c>
      <c r="X65" s="54">
        <f t="shared" si="6"/>
        <v>60.9140669165769</v>
      </c>
      <c r="Y65" s="54">
        <f t="shared" si="14"/>
        <v>134.22617961927335</v>
      </c>
      <c r="Z65" s="43">
        <f t="shared" si="21"/>
        <v>7.7000000000000011</v>
      </c>
      <c r="AA65" s="54">
        <f t="shared" si="22"/>
        <v>105.03039287963107</v>
      </c>
      <c r="AB65" s="54">
        <f t="shared" si="15"/>
        <v>17.559030428995172</v>
      </c>
      <c r="AC65" s="54">
        <f t="shared" si="7"/>
        <v>105.03039287963107</v>
      </c>
    </row>
    <row r="66" spans="1:29" ht="16.5" x14ac:dyDescent="0.35">
      <c r="A66" s="61">
        <f t="shared" si="8"/>
        <v>2.0994008995347202</v>
      </c>
      <c r="B66" s="43">
        <f t="shared" si="16"/>
        <v>142.5</v>
      </c>
      <c r="C66" s="42">
        <f t="shared" si="25"/>
        <v>154.93999999999997</v>
      </c>
      <c r="D66" s="51">
        <f t="shared" si="25"/>
        <v>500</v>
      </c>
      <c r="E66" s="56">
        <f t="shared" si="25"/>
        <v>0.2</v>
      </c>
      <c r="F66" s="57">
        <f t="shared" si="25"/>
        <v>980.23210993750001</v>
      </c>
      <c r="G66" s="58">
        <f t="shared" si="25"/>
        <v>2.6584931595742973E-4</v>
      </c>
      <c r="H66" s="58">
        <f t="shared" si="25"/>
        <v>4.3110319016750285E-4</v>
      </c>
      <c r="I66" s="48">
        <f t="shared" si="25"/>
        <v>154.93999999999997</v>
      </c>
      <c r="J66" s="49">
        <f t="shared" si="17"/>
        <v>1.8854585297217882E-2</v>
      </c>
      <c r="K66" s="50">
        <f t="shared" si="18"/>
        <v>2.0994008995347202</v>
      </c>
      <c r="L66" s="51">
        <f t="shared" si="0"/>
        <v>1199367.5880316154</v>
      </c>
      <c r="M66" s="49">
        <f t="shared" si="1"/>
        <v>2.1180245252627489E-2</v>
      </c>
      <c r="N66" s="43">
        <f t="shared" si="2"/>
        <v>1.4764784900855701</v>
      </c>
      <c r="O66" s="43">
        <f t="shared" si="3"/>
        <v>1.4764784900855701</v>
      </c>
      <c r="P66" s="52">
        <f t="shared" si="19"/>
        <v>11.021524506729042</v>
      </c>
      <c r="Q66" s="52">
        <f t="shared" si="10"/>
        <v>17.872584543798656</v>
      </c>
      <c r="R66" s="54">
        <f t="shared" si="20"/>
        <v>8.8031107970115379</v>
      </c>
      <c r="S66" s="54">
        <f t="shared" si="11"/>
        <v>23.043955233687299</v>
      </c>
      <c r="T66" s="54">
        <f t="shared" si="12"/>
        <v>12.498002996814613</v>
      </c>
      <c r="U66" s="54">
        <f t="shared" si="13"/>
        <v>10.545952236872687</v>
      </c>
      <c r="V66" s="54">
        <f t="shared" si="4"/>
        <v>122.50943847572786</v>
      </c>
      <c r="W66" s="54">
        <f t="shared" si="5"/>
        <v>76.10963363444796</v>
      </c>
      <c r="X66" s="54">
        <f t="shared" si="6"/>
        <v>64.222145032237506</v>
      </c>
      <c r="Y66" s="54">
        <f t="shared" si="14"/>
        <v>140.33177866668547</v>
      </c>
      <c r="Z66" s="43">
        <f t="shared" si="21"/>
        <v>7.8375000000000012</v>
      </c>
      <c r="AA66" s="54">
        <f t="shared" si="22"/>
        <v>102.9764515441403</v>
      </c>
      <c r="AB66" s="54">
        <f t="shared" si="15"/>
        <v>17.872584543798656</v>
      </c>
      <c r="AC66" s="54">
        <f t="shared" si="7"/>
        <v>102.9764515441403</v>
      </c>
    </row>
    <row r="67" spans="1:29" ht="16.5" x14ac:dyDescent="0.35">
      <c r="A67" s="61">
        <f t="shared" si="8"/>
        <v>2.1362324942633997</v>
      </c>
      <c r="B67" s="43">
        <f t="shared" si="16"/>
        <v>145</v>
      </c>
      <c r="C67" s="42">
        <f t="shared" si="25"/>
        <v>154.93999999999997</v>
      </c>
      <c r="D67" s="51">
        <f t="shared" si="25"/>
        <v>500</v>
      </c>
      <c r="E67" s="56">
        <f t="shared" si="25"/>
        <v>0.2</v>
      </c>
      <c r="F67" s="57">
        <f t="shared" si="25"/>
        <v>980.23210993750001</v>
      </c>
      <c r="G67" s="58">
        <f t="shared" si="25"/>
        <v>2.6584931595742973E-4</v>
      </c>
      <c r="H67" s="58">
        <f t="shared" si="25"/>
        <v>4.3110319016750285E-4</v>
      </c>
      <c r="I67" s="48">
        <f t="shared" si="25"/>
        <v>154.93999999999997</v>
      </c>
      <c r="J67" s="49">
        <f t="shared" si="17"/>
        <v>1.8854585297217882E-2</v>
      </c>
      <c r="K67" s="50">
        <f t="shared" si="18"/>
        <v>2.1362324942633997</v>
      </c>
      <c r="L67" s="51">
        <f t="shared" si="0"/>
        <v>1220409.1246637488</v>
      </c>
      <c r="M67" s="49">
        <f t="shared" si="1"/>
        <v>2.1175860356251252E-2</v>
      </c>
      <c r="N67" s="43">
        <f t="shared" si="2"/>
        <v>1.5284227025164709</v>
      </c>
      <c r="O67" s="43">
        <f t="shared" si="3"/>
        <v>1.5284227025164709</v>
      </c>
      <c r="P67" s="52">
        <f t="shared" si="19"/>
        <v>11.214884585794465</v>
      </c>
      <c r="Q67" s="52">
        <f t="shared" si="10"/>
        <v>18.18613865860214</v>
      </c>
      <c r="R67" s="54">
        <f t="shared" si="20"/>
        <v>8.8031107970115379</v>
      </c>
      <c r="S67" s="54">
        <f t="shared" si="11"/>
        <v>23.654757852418005</v>
      </c>
      <c r="T67" s="54">
        <f t="shared" si="12"/>
        <v>12.743307288310936</v>
      </c>
      <c r="U67" s="54">
        <f t="shared" si="13"/>
        <v>10.911450564107074</v>
      </c>
      <c r="V67" s="54">
        <f t="shared" si="4"/>
        <v>124.91398990802951</v>
      </c>
      <c r="W67" s="54">
        <f t="shared" si="5"/>
        <v>78.964938325003658</v>
      </c>
      <c r="X67" s="54">
        <f t="shared" si="6"/>
        <v>67.613689392971182</v>
      </c>
      <c r="Y67" s="54">
        <f t="shared" si="14"/>
        <v>146.57862771797483</v>
      </c>
      <c r="Z67" s="43">
        <f t="shared" si="21"/>
        <v>7.9750000000000005</v>
      </c>
      <c r="AA67" s="54">
        <f t="shared" si="22"/>
        <v>100.99419019586287</v>
      </c>
      <c r="AB67" s="54">
        <f t="shared" si="15"/>
        <v>18.18613865860214</v>
      </c>
      <c r="AC67" s="54">
        <f t="shared" si="7"/>
        <v>100.99419019586287</v>
      </c>
    </row>
    <row r="68" spans="1:29" ht="16.5" x14ac:dyDescent="0.35">
      <c r="A68" s="61">
        <f t="shared" si="8"/>
        <v>2.1730640889920787</v>
      </c>
      <c r="B68" s="43">
        <f t="shared" si="16"/>
        <v>147.5</v>
      </c>
      <c r="C68" s="42">
        <f t="shared" si="25"/>
        <v>154.93999999999997</v>
      </c>
      <c r="D68" s="51">
        <f t="shared" si="25"/>
        <v>500</v>
      </c>
      <c r="E68" s="56">
        <f t="shared" si="25"/>
        <v>0.2</v>
      </c>
      <c r="F68" s="57">
        <f t="shared" si="25"/>
        <v>980.23210993750001</v>
      </c>
      <c r="G68" s="58">
        <f t="shared" si="25"/>
        <v>2.6584931595742973E-4</v>
      </c>
      <c r="H68" s="58">
        <f t="shared" si="25"/>
        <v>4.3110319016750285E-4</v>
      </c>
      <c r="I68" s="48">
        <f t="shared" si="25"/>
        <v>154.93999999999997</v>
      </c>
      <c r="J68" s="49">
        <f t="shared" si="17"/>
        <v>1.8854585297217882E-2</v>
      </c>
      <c r="K68" s="50">
        <f t="shared" si="18"/>
        <v>2.1730640889920787</v>
      </c>
      <c r="L68" s="51">
        <f t="shared" si="0"/>
        <v>1241450.661295882</v>
      </c>
      <c r="M68" s="49">
        <f t="shared" si="1"/>
        <v>2.1171614664937579E-2</v>
      </c>
      <c r="N68" s="43">
        <f t="shared" si="2"/>
        <v>1.5812641785411536</v>
      </c>
      <c r="O68" s="43">
        <f t="shared" si="3"/>
        <v>1.5812641785411536</v>
      </c>
      <c r="P68" s="52">
        <f t="shared" si="19"/>
        <v>11.408244664859886</v>
      </c>
      <c r="Q68" s="52">
        <f t="shared" si="10"/>
        <v>18.49969277340562</v>
      </c>
      <c r="R68" s="54">
        <f t="shared" si="20"/>
        <v>8.8031107970115379</v>
      </c>
      <c r="S68" s="54">
        <f t="shared" si="11"/>
        <v>24.267354998336277</v>
      </c>
      <c r="T68" s="54">
        <f t="shared" si="12"/>
        <v>12.98950884340104</v>
      </c>
      <c r="U68" s="54">
        <f t="shared" si="13"/>
        <v>11.277846154935236</v>
      </c>
      <c r="V68" s="54">
        <f t="shared" si="4"/>
        <v>127.32733660618817</v>
      </c>
      <c r="W68" s="54">
        <f t="shared" si="5"/>
        <v>81.878314290668953</v>
      </c>
      <c r="X68" s="54">
        <f t="shared" si="6"/>
        <v>71.088987515083218</v>
      </c>
      <c r="Y68" s="54">
        <f t="shared" si="14"/>
        <v>152.96730180575219</v>
      </c>
      <c r="Z68" s="43">
        <f t="shared" si="21"/>
        <v>8.1125000000000007</v>
      </c>
      <c r="AA68" s="54">
        <f t="shared" si="22"/>
        <v>99.079958720211707</v>
      </c>
      <c r="AB68" s="54">
        <f t="shared" si="15"/>
        <v>18.49969277340562</v>
      </c>
      <c r="AC68" s="54">
        <f t="shared" si="7"/>
        <v>99.079958720211707</v>
      </c>
    </row>
    <row r="69" spans="1:29" ht="16.5" x14ac:dyDescent="0.35">
      <c r="A69" s="61">
        <f t="shared" si="8"/>
        <v>2.2098956837207582</v>
      </c>
      <c r="B69" s="43">
        <f t="shared" si="16"/>
        <v>150</v>
      </c>
      <c r="C69" s="42">
        <f t="shared" si="25"/>
        <v>154.93999999999997</v>
      </c>
      <c r="D69" s="51">
        <f t="shared" si="25"/>
        <v>500</v>
      </c>
      <c r="E69" s="56">
        <f t="shared" si="25"/>
        <v>0.2</v>
      </c>
      <c r="F69" s="57">
        <f t="shared" si="25"/>
        <v>980.23210993750001</v>
      </c>
      <c r="G69" s="58">
        <f t="shared" si="25"/>
        <v>2.6584931595742973E-4</v>
      </c>
      <c r="H69" s="58">
        <f t="shared" si="25"/>
        <v>4.3110319016750285E-4</v>
      </c>
      <c r="I69" s="48">
        <f t="shared" si="25"/>
        <v>154.93999999999997</v>
      </c>
      <c r="J69" s="49">
        <f t="shared" si="17"/>
        <v>1.8854585297217882E-2</v>
      </c>
      <c r="K69" s="50">
        <f t="shared" si="18"/>
        <v>2.2098956837207582</v>
      </c>
      <c r="L69" s="51">
        <f t="shared" si="0"/>
        <v>1262492.1979280158</v>
      </c>
      <c r="M69" s="49">
        <f t="shared" si="1"/>
        <v>2.1167501539724905E-2</v>
      </c>
      <c r="N69" s="43">
        <f t="shared" si="2"/>
        <v>1.6350029071434706</v>
      </c>
      <c r="O69" s="43">
        <f t="shared" si="3"/>
        <v>1.6350029071434706</v>
      </c>
      <c r="P69" s="52">
        <f t="shared" si="19"/>
        <v>11.601604743925307</v>
      </c>
      <c r="Q69" s="52">
        <f t="shared" si="10"/>
        <v>18.813246888209111</v>
      </c>
      <c r="R69" s="54">
        <f t="shared" si="20"/>
        <v>8.8031107970115379</v>
      </c>
      <c r="S69" s="54">
        <f t="shared" si="11"/>
        <v>24.881746649409823</v>
      </c>
      <c r="T69" s="54">
        <f t="shared" si="12"/>
        <v>13.236607651068777</v>
      </c>
      <c r="U69" s="54">
        <f t="shared" si="13"/>
        <v>11.645138998341043</v>
      </c>
      <c r="V69" s="54">
        <f t="shared" si="4"/>
        <v>129.74947846222003</v>
      </c>
      <c r="W69" s="54">
        <f t="shared" si="5"/>
        <v>84.850049045312673</v>
      </c>
      <c r="X69" s="54">
        <f t="shared" si="6"/>
        <v>74.648326912442585</v>
      </c>
      <c r="Y69" s="54">
        <f t="shared" si="14"/>
        <v>159.49837595775526</v>
      </c>
      <c r="Z69" s="43">
        <f t="shared" si="21"/>
        <v>8.25</v>
      </c>
      <c r="AA69" s="54">
        <f t="shared" si="22"/>
        <v>97.230350398433288</v>
      </c>
      <c r="AB69" s="54">
        <f t="shared" si="15"/>
        <v>18.813246888209111</v>
      </c>
      <c r="AC69" s="54">
        <f t="shared" si="7"/>
        <v>97.230350398433288</v>
      </c>
    </row>
    <row r="70" spans="1:29" ht="16.5" x14ac:dyDescent="0.35">
      <c r="A70" s="61">
        <f t="shared" si="8"/>
        <v>2.2467272784494372</v>
      </c>
      <c r="B70" s="43">
        <f t="shared" si="16"/>
        <v>152.5</v>
      </c>
      <c r="C70" s="42">
        <f t="shared" si="25"/>
        <v>154.93999999999997</v>
      </c>
      <c r="D70" s="51">
        <f t="shared" si="25"/>
        <v>500</v>
      </c>
      <c r="E70" s="56">
        <f t="shared" si="25"/>
        <v>0.2</v>
      </c>
      <c r="F70" s="57">
        <f t="shared" si="25"/>
        <v>980.23210993750001</v>
      </c>
      <c r="G70" s="58">
        <f t="shared" si="25"/>
        <v>2.6584931595742973E-4</v>
      </c>
      <c r="H70" s="58">
        <f t="shared" si="25"/>
        <v>4.3110319016750285E-4</v>
      </c>
      <c r="I70" s="48">
        <f t="shared" si="25"/>
        <v>154.93999999999997</v>
      </c>
      <c r="J70" s="49">
        <f t="shared" si="17"/>
        <v>1.8854585297217882E-2</v>
      </c>
      <c r="K70" s="50">
        <f t="shared" si="18"/>
        <v>2.2467272784494372</v>
      </c>
      <c r="L70" s="51">
        <f t="shared" si="0"/>
        <v>1283533.7345601495</v>
      </c>
      <c r="M70" s="49">
        <f t="shared" si="1"/>
        <v>2.1163514760787688E-2</v>
      </c>
      <c r="N70" s="43">
        <f t="shared" si="2"/>
        <v>1.689638877667911</v>
      </c>
      <c r="O70" s="43">
        <f t="shared" si="3"/>
        <v>1.689638877667911</v>
      </c>
      <c r="P70" s="52">
        <f t="shared" si="19"/>
        <v>11.794964822990732</v>
      </c>
      <c r="Q70" s="52">
        <f t="shared" si="10"/>
        <v>19.126801003012595</v>
      </c>
      <c r="R70" s="54">
        <f t="shared" si="20"/>
        <v>8.8031107970115379</v>
      </c>
      <c r="S70" s="54">
        <f t="shared" si="11"/>
        <v>25.497932784327613</v>
      </c>
      <c r="T70" s="54">
        <f t="shared" si="12"/>
        <v>13.484603700658642</v>
      </c>
      <c r="U70" s="54">
        <f t="shared" si="13"/>
        <v>12.013329083668967</v>
      </c>
      <c r="V70" s="54">
        <f t="shared" si="4"/>
        <v>132.18041537167642</v>
      </c>
      <c r="W70" s="54">
        <f t="shared" si="5"/>
        <v>87.880430100446276</v>
      </c>
      <c r="X70" s="54">
        <f t="shared" si="6"/>
        <v>78.291995096560569</v>
      </c>
      <c r="Y70" s="54">
        <f t="shared" si="14"/>
        <v>166.17242519700685</v>
      </c>
      <c r="Z70" s="43">
        <f t="shared" si="21"/>
        <v>8.3874999999999993</v>
      </c>
      <c r="AA70" s="54">
        <f t="shared" si="22"/>
        <v>95.442181955791384</v>
      </c>
      <c r="AB70" s="54">
        <f t="shared" si="15"/>
        <v>19.126801003012595</v>
      </c>
      <c r="AC70" s="54">
        <f t="shared" si="7"/>
        <v>95.442181955791384</v>
      </c>
    </row>
    <row r="71" spans="1:29" ht="16.5" x14ac:dyDescent="0.35">
      <c r="A71" s="61">
        <f t="shared" si="8"/>
        <v>2.2835588731781167</v>
      </c>
      <c r="B71" s="43">
        <f t="shared" si="16"/>
        <v>155</v>
      </c>
      <c r="C71" s="42">
        <f t="shared" si="25"/>
        <v>154.93999999999997</v>
      </c>
      <c r="D71" s="51">
        <f t="shared" si="25"/>
        <v>500</v>
      </c>
      <c r="E71" s="56">
        <f t="shared" si="25"/>
        <v>0.2</v>
      </c>
      <c r="F71" s="57">
        <f t="shared" si="25"/>
        <v>980.23210993750001</v>
      </c>
      <c r="G71" s="58">
        <f t="shared" si="25"/>
        <v>2.6584931595742973E-4</v>
      </c>
      <c r="H71" s="58">
        <f t="shared" si="25"/>
        <v>4.3110319016750285E-4</v>
      </c>
      <c r="I71" s="48">
        <f t="shared" si="25"/>
        <v>154.93999999999997</v>
      </c>
      <c r="J71" s="49">
        <f t="shared" si="17"/>
        <v>1.8854585297217882E-2</v>
      </c>
      <c r="K71" s="50">
        <f t="shared" si="18"/>
        <v>2.2835588731781167</v>
      </c>
      <c r="L71" s="51">
        <f t="shared" si="0"/>
        <v>1304575.2711922831</v>
      </c>
      <c r="M71" s="49">
        <f t="shared" si="1"/>
        <v>2.1159648494706019E-2</v>
      </c>
      <c r="N71" s="43">
        <f t="shared" si="2"/>
        <v>1.7451720798018828</v>
      </c>
      <c r="O71" s="43">
        <f t="shared" si="3"/>
        <v>1.7451720798018828</v>
      </c>
      <c r="P71" s="52">
        <f t="shared" si="19"/>
        <v>11.988324902056151</v>
      </c>
      <c r="Q71" s="52">
        <f t="shared" si="10"/>
        <v>19.440355117816079</v>
      </c>
      <c r="R71" s="54">
        <f t="shared" si="20"/>
        <v>8.8031107970115379</v>
      </c>
      <c r="S71" s="54">
        <f t="shared" si="11"/>
        <v>26.115913382464459</v>
      </c>
      <c r="T71" s="54">
        <f t="shared" si="12"/>
        <v>13.733496981858034</v>
      </c>
      <c r="U71" s="54">
        <f t="shared" si="13"/>
        <v>12.382416400606424</v>
      </c>
      <c r="V71" s="54">
        <f t="shared" si="4"/>
        <v>134.62014723346988</v>
      </c>
      <c r="W71" s="54">
        <f t="shared" si="5"/>
        <v>90.969744965298943</v>
      </c>
      <c r="X71" s="54">
        <f t="shared" si="6"/>
        <v>82.020279576666482</v>
      </c>
      <c r="Y71" s="54">
        <f t="shared" si="14"/>
        <v>172.99002454196543</v>
      </c>
      <c r="Z71" s="43">
        <f t="shared" si="21"/>
        <v>8.5250000000000004</v>
      </c>
      <c r="AA71" s="54">
        <f t="shared" si="22"/>
        <v>93.712475540652804</v>
      </c>
      <c r="AB71" s="54">
        <f t="shared" si="15"/>
        <v>19.440355117816079</v>
      </c>
      <c r="AC71" s="54">
        <f t="shared" si="7"/>
        <v>93.712475540652804</v>
      </c>
    </row>
    <row r="72" spans="1:29" ht="16.5" x14ac:dyDescent="0.35">
      <c r="A72" s="61">
        <f t="shared" si="8"/>
        <v>2.3203904679067962</v>
      </c>
      <c r="B72" s="43">
        <f t="shared" si="16"/>
        <v>157.5</v>
      </c>
      <c r="C72" s="42">
        <f t="shared" si="25"/>
        <v>154.93999999999997</v>
      </c>
      <c r="D72" s="51">
        <f t="shared" si="25"/>
        <v>500</v>
      </c>
      <c r="E72" s="56">
        <f t="shared" si="25"/>
        <v>0.2</v>
      </c>
      <c r="F72" s="57">
        <f t="shared" si="25"/>
        <v>980.23210993750001</v>
      </c>
      <c r="G72" s="58">
        <f t="shared" si="25"/>
        <v>2.6584931595742973E-4</v>
      </c>
      <c r="H72" s="58">
        <f t="shared" si="25"/>
        <v>4.3110319016750285E-4</v>
      </c>
      <c r="I72" s="48">
        <f t="shared" si="25"/>
        <v>154.93999999999997</v>
      </c>
      <c r="J72" s="49">
        <f t="shared" si="17"/>
        <v>1.8854585297217882E-2</v>
      </c>
      <c r="K72" s="50">
        <f t="shared" si="18"/>
        <v>2.3203904679067962</v>
      </c>
      <c r="L72" s="51">
        <f t="shared" si="0"/>
        <v>1325616.8078244168</v>
      </c>
      <c r="M72" s="49">
        <f t="shared" si="1"/>
        <v>2.1155897264765664E-2</v>
      </c>
      <c r="N72" s="43">
        <f t="shared" si="2"/>
        <v>1.8016025035591385</v>
      </c>
      <c r="O72" s="43">
        <f t="shared" si="3"/>
        <v>1.8016025035591385</v>
      </c>
      <c r="P72" s="52">
        <f t="shared" si="19"/>
        <v>12.181684981121574</v>
      </c>
      <c r="Q72" s="52">
        <f t="shared" si="10"/>
        <v>19.753909232619559</v>
      </c>
      <c r="R72" s="54">
        <f t="shared" si="20"/>
        <v>8.8031107970115379</v>
      </c>
      <c r="S72" s="54">
        <f t="shared" si="11"/>
        <v>26.735688423847872</v>
      </c>
      <c r="T72" s="54">
        <f t="shared" si="12"/>
        <v>13.983287484680712</v>
      </c>
      <c r="U72" s="54">
        <f t="shared" si="13"/>
        <v>12.75240093916716</v>
      </c>
      <c r="V72" s="54">
        <f t="shared" si="4"/>
        <v>137.06867394971212</v>
      </c>
      <c r="W72" s="54">
        <f t="shared" si="5"/>
        <v>94.118281146889387</v>
      </c>
      <c r="X72" s="54">
        <f t="shared" si="6"/>
        <v>85.833467859778949</v>
      </c>
      <c r="Y72" s="54">
        <f t="shared" si="14"/>
        <v>179.95174900666834</v>
      </c>
      <c r="Z72" s="43">
        <f t="shared" si="21"/>
        <v>8.6624999999999996</v>
      </c>
      <c r="AA72" s="54">
        <f t="shared" si="22"/>
        <v>92.038442419921893</v>
      </c>
      <c r="AB72" s="54">
        <f t="shared" si="15"/>
        <v>19.753909232619559</v>
      </c>
      <c r="AC72" s="54">
        <f t="shared" si="7"/>
        <v>92.038442419921893</v>
      </c>
    </row>
    <row r="73" spans="1:29" ht="16.5" x14ac:dyDescent="0.35">
      <c r="A73" s="61">
        <f t="shared" si="8"/>
        <v>2.3572220626354752</v>
      </c>
      <c r="B73" s="43">
        <f t="shared" si="16"/>
        <v>160</v>
      </c>
      <c r="C73" s="42">
        <f t="shared" si="25"/>
        <v>154.93999999999997</v>
      </c>
      <c r="D73" s="51">
        <f t="shared" si="25"/>
        <v>500</v>
      </c>
      <c r="E73" s="56">
        <f t="shared" si="25"/>
        <v>0.2</v>
      </c>
      <c r="F73" s="57">
        <f t="shared" si="25"/>
        <v>980.23210993750001</v>
      </c>
      <c r="G73" s="58">
        <f t="shared" si="25"/>
        <v>2.6584931595742973E-4</v>
      </c>
      <c r="H73" s="58">
        <f t="shared" si="25"/>
        <v>4.3110319016750285E-4</v>
      </c>
      <c r="I73" s="48">
        <f t="shared" si="25"/>
        <v>154.93999999999997</v>
      </c>
      <c r="J73" s="49">
        <f t="shared" si="17"/>
        <v>1.8854585297217882E-2</v>
      </c>
      <c r="K73" s="50">
        <f t="shared" si="18"/>
        <v>2.3572220626354752</v>
      </c>
      <c r="L73" s="51">
        <f t="shared" si="0"/>
        <v>1346658.3444565502</v>
      </c>
      <c r="M73" s="49">
        <f t="shared" si="1"/>
        <v>2.1152255923965187E-2</v>
      </c>
      <c r="N73" s="43">
        <f t="shared" si="2"/>
        <v>1.8589301392642636</v>
      </c>
      <c r="O73" s="43">
        <f t="shared" si="3"/>
        <v>1.8589301392642636</v>
      </c>
      <c r="P73" s="52">
        <f t="shared" si="19"/>
        <v>12.375045060186997</v>
      </c>
      <c r="Q73" s="52">
        <f t="shared" si="10"/>
        <v>20.06746334742305</v>
      </c>
      <c r="R73" s="54">
        <f t="shared" si="20"/>
        <v>8.8031107970115379</v>
      </c>
      <c r="S73" s="54">
        <f t="shared" si="11"/>
        <v>27.357257889127037</v>
      </c>
      <c r="T73" s="54">
        <f t="shared" si="12"/>
        <v>14.23397519945126</v>
      </c>
      <c r="U73" s="54">
        <f t="shared" si="13"/>
        <v>13.123282689675776</v>
      </c>
      <c r="V73" s="54">
        <f t="shared" si="4"/>
        <v>139.52599542556155</v>
      </c>
      <c r="W73" s="54">
        <f t="shared" si="5"/>
        <v>97.326326150094076</v>
      </c>
      <c r="X73" s="54">
        <f t="shared" si="6"/>
        <v>89.731847450774538</v>
      </c>
      <c r="Y73" s="54">
        <f t="shared" si="14"/>
        <v>187.0581736008686</v>
      </c>
      <c r="Z73" s="43">
        <f t="shared" si="21"/>
        <v>8.8000000000000007</v>
      </c>
      <c r="AA73" s="54">
        <f t="shared" si="22"/>
        <v>90.417468203093108</v>
      </c>
      <c r="AB73" s="54">
        <f t="shared" si="15"/>
        <v>20.06746334742305</v>
      </c>
      <c r="AC73" s="54">
        <f t="shared" si="7"/>
        <v>90.417468203093108</v>
      </c>
    </row>
    <row r="74" spans="1:29" ht="16.5" x14ac:dyDescent="0.35">
      <c r="A74" s="61">
        <f t="shared" si="8"/>
        <v>2.3940536573641547</v>
      </c>
      <c r="B74" s="43">
        <f t="shared" si="16"/>
        <v>162.5</v>
      </c>
      <c r="C74" s="42">
        <f t="shared" si="25"/>
        <v>154.93999999999997</v>
      </c>
      <c r="D74" s="51">
        <f t="shared" si="25"/>
        <v>500</v>
      </c>
      <c r="E74" s="56">
        <f t="shared" si="25"/>
        <v>0.2</v>
      </c>
      <c r="F74" s="57">
        <f t="shared" si="25"/>
        <v>980.23210993750001</v>
      </c>
      <c r="G74" s="58">
        <f t="shared" si="25"/>
        <v>2.6584931595742973E-4</v>
      </c>
      <c r="H74" s="58">
        <f t="shared" si="25"/>
        <v>4.3110319016750285E-4</v>
      </c>
      <c r="I74" s="48">
        <f t="shared" si="25"/>
        <v>154.93999999999997</v>
      </c>
      <c r="J74" s="49">
        <f t="shared" si="17"/>
        <v>1.8854585297217882E-2</v>
      </c>
      <c r="K74" s="50">
        <f t="shared" si="18"/>
        <v>2.3940536573641547</v>
      </c>
      <c r="L74" s="51">
        <f t="shared" ref="L74:L137" si="26">(F74*K74*I74)/G74/1000</f>
        <v>1367699.8810886838</v>
      </c>
      <c r="M74" s="49">
        <f t="shared" ref="M74:M137" si="27">(1.14-2*LOG((E74/1000)/(I74/1000)+(21.25/L74^0.9)))^-2</f>
        <v>2.1148719630446063E-2</v>
      </c>
      <c r="N74" s="43">
        <f t="shared" ref="N74:N137" si="28">(0.5*F74*K74^2*D74/(I74/1000)*M74/100000)</f>
        <v>1.9171549775381447</v>
      </c>
      <c r="O74" s="43">
        <f t="shared" ref="O74:O137" si="29">(0.5*F74*K74^2*D74/(I74/1000)*M74/100000)</f>
        <v>1.9171549775381447</v>
      </c>
      <c r="P74" s="52">
        <f t="shared" si="19"/>
        <v>12.568405139252418</v>
      </c>
      <c r="Q74" s="52">
        <f t="shared" si="10"/>
        <v>20.381017462226538</v>
      </c>
      <c r="R74" s="54">
        <f t="shared" si="20"/>
        <v>8.8031107970115379</v>
      </c>
      <c r="S74" s="54">
        <f t="shared" si="11"/>
        <v>27.980621759543705</v>
      </c>
      <c r="T74" s="54">
        <f t="shared" si="12"/>
        <v>14.485560116790563</v>
      </c>
      <c r="U74" s="54">
        <f t="shared" si="13"/>
        <v>13.495061642753146</v>
      </c>
      <c r="V74" s="54">
        <f t="shared" ref="V74:V137" si="30">T74*(F74/100)</f>
        <v>141.99211156908112</v>
      </c>
      <c r="W74" s="54">
        <f t="shared" ref="W74:W137" si="31">T74/3600/C$3*B74*100</f>
        <v>100.59416747771223</v>
      </c>
      <c r="X74" s="54">
        <f t="shared" ref="X74:X137" si="32">U74/3600/C$3*B74*100</f>
        <v>93.715705852452416</v>
      </c>
      <c r="Y74" s="54">
        <f t="shared" si="14"/>
        <v>194.30987333016463</v>
      </c>
      <c r="Z74" s="43">
        <f t="shared" si="21"/>
        <v>8.9375</v>
      </c>
      <c r="AA74" s="54">
        <f t="shared" si="22"/>
        <v>88.847099430294548</v>
      </c>
      <c r="AB74" s="54">
        <f t="shared" si="15"/>
        <v>20.381017462226538</v>
      </c>
      <c r="AC74" s="54">
        <f t="shared" ref="AC74:AC137" si="33">AA74</f>
        <v>88.847099430294548</v>
      </c>
    </row>
    <row r="75" spans="1:29" ht="16.5" x14ac:dyDescent="0.35">
      <c r="A75" s="61">
        <f t="shared" ref="A75:A138" si="34">B75/J75/3600</f>
        <v>2.4308852520928337</v>
      </c>
      <c r="B75" s="43">
        <f t="shared" si="16"/>
        <v>165</v>
      </c>
      <c r="C75" s="42">
        <f t="shared" ref="C75:I90" si="35">C74</f>
        <v>154.93999999999997</v>
      </c>
      <c r="D75" s="51">
        <f t="shared" si="35"/>
        <v>500</v>
      </c>
      <c r="E75" s="56">
        <f t="shared" si="35"/>
        <v>0.2</v>
      </c>
      <c r="F75" s="57">
        <f t="shared" si="35"/>
        <v>980.23210993750001</v>
      </c>
      <c r="G75" s="58">
        <f t="shared" si="35"/>
        <v>2.6584931595742973E-4</v>
      </c>
      <c r="H75" s="58">
        <f t="shared" si="35"/>
        <v>4.3110319016750285E-4</v>
      </c>
      <c r="I75" s="48">
        <f t="shared" si="35"/>
        <v>154.93999999999997</v>
      </c>
      <c r="J75" s="49">
        <f t="shared" si="17"/>
        <v>1.8854585297217882E-2</v>
      </c>
      <c r="K75" s="50">
        <f t="shared" si="18"/>
        <v>2.4308852520928337</v>
      </c>
      <c r="L75" s="51">
        <f t="shared" si="26"/>
        <v>1388741.4177208175</v>
      </c>
      <c r="M75" s="49">
        <f t="shared" si="27"/>
        <v>2.1145283825095014E-2</v>
      </c>
      <c r="N75" s="43">
        <f t="shared" si="28"/>
        <v>1.9762770092843314</v>
      </c>
      <c r="O75" s="43">
        <f t="shared" si="29"/>
        <v>1.9762770092843314</v>
      </c>
      <c r="P75" s="52">
        <f t="shared" si="19"/>
        <v>12.761765218317837</v>
      </c>
      <c r="Q75" s="52">
        <f t="shared" ref="Q75:Q138" si="36">(B75/3600)*H75/2/PI()/G$4/0.000000000001*(LN(G$3/(C75/2000))+C$4)/100000</f>
        <v>20.694571577030018</v>
      </c>
      <c r="R75" s="54">
        <f t="shared" si="20"/>
        <v>8.8031107970115379</v>
      </c>
      <c r="S75" s="54">
        <f t="shared" ref="S75:S138" si="37">O75+N75+P75+Q75-R75</f>
        <v>28.605780016904976</v>
      </c>
      <c r="T75" s="54">
        <f t="shared" ref="T75:T138" si="38">N75+P75</f>
        <v>14.738042227602168</v>
      </c>
      <c r="U75" s="54">
        <f t="shared" ref="U75:U138" si="39">O75+Q75-R75</f>
        <v>13.867737789302812</v>
      </c>
      <c r="V75" s="54">
        <f t="shared" si="30"/>
        <v>144.46702229110446</v>
      </c>
      <c r="W75" s="54">
        <f t="shared" si="31"/>
        <v>103.9220926305281</v>
      </c>
      <c r="X75" s="54">
        <f t="shared" si="32"/>
        <v>97.785330565596752</v>
      </c>
      <c r="Y75" s="54">
        <f t="shared" ref="Y75:Y138" si="40">X75+W75</f>
        <v>201.70742319612486</v>
      </c>
      <c r="Z75" s="43">
        <f t="shared" si="21"/>
        <v>9.0749999999999993</v>
      </c>
      <c r="AA75" s="54">
        <f t="shared" si="22"/>
        <v>87.325031379652302</v>
      </c>
      <c r="AB75" s="54">
        <f t="shared" ref="AB75:AB138" si="41">Q75</f>
        <v>20.694571577030018</v>
      </c>
      <c r="AC75" s="54">
        <f t="shared" si="33"/>
        <v>87.325031379652302</v>
      </c>
    </row>
    <row r="76" spans="1:29" ht="16.5" x14ac:dyDescent="0.35">
      <c r="A76" s="61">
        <f t="shared" si="34"/>
        <v>2.4677168468215132</v>
      </c>
      <c r="B76" s="43">
        <f t="shared" ref="B76:B88" si="42">B75+2.5</f>
        <v>167.5</v>
      </c>
      <c r="C76" s="42">
        <f t="shared" si="35"/>
        <v>154.93999999999997</v>
      </c>
      <c r="D76" s="51">
        <f t="shared" si="35"/>
        <v>500</v>
      </c>
      <c r="E76" s="56">
        <f t="shared" si="35"/>
        <v>0.2</v>
      </c>
      <c r="F76" s="57">
        <f t="shared" si="35"/>
        <v>980.23210993750001</v>
      </c>
      <c r="G76" s="58">
        <f t="shared" si="35"/>
        <v>2.6584931595742973E-4</v>
      </c>
      <c r="H76" s="58">
        <f t="shared" si="35"/>
        <v>4.3110319016750285E-4</v>
      </c>
      <c r="I76" s="48">
        <f t="shared" si="35"/>
        <v>154.93999999999997</v>
      </c>
      <c r="J76" s="49">
        <f t="shared" ref="J76:J88" si="43">PI()*(I76/2000)^2</f>
        <v>1.8854585297217882E-2</v>
      </c>
      <c r="K76" s="50">
        <f t="shared" ref="K76:K88" si="44">B76/J76/3600</f>
        <v>2.4677168468215132</v>
      </c>
      <c r="L76" s="51">
        <f t="shared" si="26"/>
        <v>1409782.9543529514</v>
      </c>
      <c r="M76" s="49">
        <f t="shared" si="27"/>
        <v>2.114194421109734E-2</v>
      </c>
      <c r="N76" s="43">
        <f t="shared" si="28"/>
        <v>2.0362962256762325</v>
      </c>
      <c r="O76" s="43">
        <f t="shared" si="29"/>
        <v>2.0362962256762325</v>
      </c>
      <c r="P76" s="52">
        <f t="shared" ref="P76:P88" si="45">(B76/3600)*G76/2/PI()/G$4/0.000000000001*(LN(G$3/(C76/2000))+C$4)/100000</f>
        <v>12.955125297383262</v>
      </c>
      <c r="Q76" s="52">
        <f t="shared" si="36"/>
        <v>21.008125691833506</v>
      </c>
      <c r="R76" s="54">
        <f t="shared" ref="R76:R88" si="46">R75</f>
        <v>8.8031107970115379</v>
      </c>
      <c r="S76" s="54">
        <f t="shared" si="37"/>
        <v>29.232732643557693</v>
      </c>
      <c r="T76" s="54">
        <f t="shared" si="38"/>
        <v>14.991421523059493</v>
      </c>
      <c r="U76" s="54">
        <f t="shared" si="39"/>
        <v>14.241311120498199</v>
      </c>
      <c r="V76" s="54">
        <f t="shared" si="30"/>
        <v>146.95072750511056</v>
      </c>
      <c r="W76" s="54">
        <f t="shared" si="31"/>
        <v>107.31038910737031</v>
      </c>
      <c r="X76" s="54">
        <f t="shared" si="32"/>
        <v>101.94100908903627</v>
      </c>
      <c r="Y76" s="54">
        <f t="shared" si="40"/>
        <v>209.25139819640657</v>
      </c>
      <c r="Z76" s="43">
        <f t="shared" ref="Z76:Z88" si="47">B76*(C$1-C$2)*1.1/1000</f>
        <v>9.2125000000000004</v>
      </c>
      <c r="AA76" s="54">
        <f t="shared" ref="AA76:AA88" si="48">Z76/(W76/1000)</f>
        <v>85.84909696657941</v>
      </c>
      <c r="AB76" s="54">
        <f t="shared" si="41"/>
        <v>21.008125691833506</v>
      </c>
      <c r="AC76" s="54">
        <f t="shared" si="33"/>
        <v>85.84909696657941</v>
      </c>
    </row>
    <row r="77" spans="1:29" ht="16.5" x14ac:dyDescent="0.35">
      <c r="A77" s="61">
        <f t="shared" si="34"/>
        <v>2.5045484415501926</v>
      </c>
      <c r="B77" s="43">
        <f t="shared" si="42"/>
        <v>170</v>
      </c>
      <c r="C77" s="42">
        <f t="shared" si="35"/>
        <v>154.93999999999997</v>
      </c>
      <c r="D77" s="51">
        <f t="shared" si="35"/>
        <v>500</v>
      </c>
      <c r="E77" s="56">
        <f t="shared" si="35"/>
        <v>0.2</v>
      </c>
      <c r="F77" s="57">
        <f t="shared" si="35"/>
        <v>980.23210993750001</v>
      </c>
      <c r="G77" s="58">
        <f t="shared" si="35"/>
        <v>2.6584931595742973E-4</v>
      </c>
      <c r="H77" s="58">
        <f t="shared" si="35"/>
        <v>4.3110319016750285E-4</v>
      </c>
      <c r="I77" s="48">
        <f t="shared" si="35"/>
        <v>154.93999999999997</v>
      </c>
      <c r="J77" s="49">
        <f t="shared" si="43"/>
        <v>1.8854585297217882E-2</v>
      </c>
      <c r="K77" s="50">
        <f t="shared" si="44"/>
        <v>2.5045484415501926</v>
      </c>
      <c r="L77" s="51">
        <f t="shared" si="26"/>
        <v>1430824.4909850848</v>
      </c>
      <c r="M77" s="49">
        <f t="shared" si="27"/>
        <v>2.1138696735245207E-2</v>
      </c>
      <c r="N77" s="43">
        <f t="shared" si="28"/>
        <v>2.0972126181450741</v>
      </c>
      <c r="O77" s="43">
        <f t="shared" si="29"/>
        <v>2.0972126181450741</v>
      </c>
      <c r="P77" s="52">
        <f t="shared" si="45"/>
        <v>13.148485376448685</v>
      </c>
      <c r="Q77" s="52">
        <f t="shared" si="36"/>
        <v>21.32167980663699</v>
      </c>
      <c r="R77" s="54">
        <f t="shared" si="46"/>
        <v>8.8031107970115379</v>
      </c>
      <c r="S77" s="54">
        <f t="shared" si="37"/>
        <v>29.861479622364289</v>
      </c>
      <c r="T77" s="54">
        <f t="shared" si="38"/>
        <v>15.245697994593758</v>
      </c>
      <c r="U77" s="54">
        <f t="shared" si="39"/>
        <v>14.615781627770527</v>
      </c>
      <c r="V77" s="54">
        <f t="shared" si="30"/>
        <v>149.44322712710553</v>
      </c>
      <c r="W77" s="54">
        <f t="shared" si="31"/>
        <v>110.75934440516832</v>
      </c>
      <c r="X77" s="54">
        <f t="shared" si="32"/>
        <v>106.18302891970042</v>
      </c>
      <c r="Y77" s="54">
        <f t="shared" si="40"/>
        <v>216.94237332486875</v>
      </c>
      <c r="Z77" s="43">
        <f t="shared" si="47"/>
        <v>9.35</v>
      </c>
      <c r="AA77" s="54">
        <f t="shared" si="48"/>
        <v>84.417256622581675</v>
      </c>
      <c r="AB77" s="54">
        <f t="shared" si="41"/>
        <v>21.32167980663699</v>
      </c>
      <c r="AC77" s="54">
        <f t="shared" si="33"/>
        <v>84.417256622581675</v>
      </c>
    </row>
    <row r="78" spans="1:29" ht="16.5" x14ac:dyDescent="0.35">
      <c r="A78" s="61">
        <f t="shared" si="34"/>
        <v>2.5413800362788717</v>
      </c>
      <c r="B78" s="43">
        <f t="shared" si="42"/>
        <v>172.5</v>
      </c>
      <c r="C78" s="42">
        <f t="shared" si="35"/>
        <v>154.93999999999997</v>
      </c>
      <c r="D78" s="51">
        <f t="shared" si="35"/>
        <v>500</v>
      </c>
      <c r="E78" s="56">
        <f t="shared" si="35"/>
        <v>0.2</v>
      </c>
      <c r="F78" s="57">
        <f t="shared" si="35"/>
        <v>980.23210993750001</v>
      </c>
      <c r="G78" s="58">
        <f t="shared" si="35"/>
        <v>2.6584931595742973E-4</v>
      </c>
      <c r="H78" s="58">
        <f t="shared" si="35"/>
        <v>4.3110319016750285E-4</v>
      </c>
      <c r="I78" s="48">
        <f t="shared" si="35"/>
        <v>154.93999999999997</v>
      </c>
      <c r="J78" s="49">
        <f t="shared" si="43"/>
        <v>1.8854585297217882E-2</v>
      </c>
      <c r="K78" s="50">
        <f t="shared" si="44"/>
        <v>2.5413800362788717</v>
      </c>
      <c r="L78" s="51">
        <f t="shared" si="26"/>
        <v>1451866.0276172182</v>
      </c>
      <c r="M78" s="49">
        <f t="shared" si="27"/>
        <v>2.1135537570827371E-2</v>
      </c>
      <c r="N78" s="43">
        <f t="shared" si="28"/>
        <v>2.159026178368582</v>
      </c>
      <c r="O78" s="43">
        <f t="shared" si="29"/>
        <v>2.159026178368582</v>
      </c>
      <c r="P78" s="52">
        <f t="shared" si="45"/>
        <v>13.341845455514106</v>
      </c>
      <c r="Q78" s="52">
        <f t="shared" si="36"/>
        <v>21.635233921440481</v>
      </c>
      <c r="R78" s="54">
        <f t="shared" si="46"/>
        <v>8.8031107970115379</v>
      </c>
      <c r="S78" s="54">
        <f t="shared" si="37"/>
        <v>30.492020936680209</v>
      </c>
      <c r="T78" s="54">
        <f t="shared" si="38"/>
        <v>15.500871633882689</v>
      </c>
      <c r="U78" s="54">
        <f t="shared" si="39"/>
        <v>14.991149302797524</v>
      </c>
      <c r="V78" s="54">
        <f t="shared" si="30"/>
        <v>151.94452107551172</v>
      </c>
      <c r="W78" s="54">
        <f t="shared" si="31"/>
        <v>114.26924601900701</v>
      </c>
      <c r="X78" s="54">
        <f t="shared" si="32"/>
        <v>110.51167755267406</v>
      </c>
      <c r="Y78" s="54">
        <f t="shared" si="40"/>
        <v>224.78092357168106</v>
      </c>
      <c r="Z78" s="43">
        <f t="shared" si="47"/>
        <v>9.4875000000000007</v>
      </c>
      <c r="AA78" s="54">
        <f t="shared" si="48"/>
        <v>83.027589054205322</v>
      </c>
      <c r="AB78" s="54">
        <f t="shared" si="41"/>
        <v>21.635233921440481</v>
      </c>
      <c r="AC78" s="54">
        <f t="shared" si="33"/>
        <v>83.027589054205322</v>
      </c>
    </row>
    <row r="79" spans="1:29" ht="16.5" x14ac:dyDescent="0.35">
      <c r="A79" s="61">
        <f t="shared" si="34"/>
        <v>2.5782116310075511</v>
      </c>
      <c r="B79" s="43">
        <f t="shared" si="42"/>
        <v>175</v>
      </c>
      <c r="C79" s="42">
        <f t="shared" si="35"/>
        <v>154.93999999999997</v>
      </c>
      <c r="D79" s="51">
        <f t="shared" si="35"/>
        <v>500</v>
      </c>
      <c r="E79" s="56">
        <f t="shared" si="35"/>
        <v>0.2</v>
      </c>
      <c r="F79" s="57">
        <f t="shared" si="35"/>
        <v>980.23210993750001</v>
      </c>
      <c r="G79" s="58">
        <f t="shared" si="35"/>
        <v>2.6584931595742973E-4</v>
      </c>
      <c r="H79" s="58">
        <f t="shared" si="35"/>
        <v>4.3110319016750285E-4</v>
      </c>
      <c r="I79" s="48">
        <f t="shared" si="35"/>
        <v>154.93999999999997</v>
      </c>
      <c r="J79" s="49">
        <f t="shared" si="43"/>
        <v>1.8854585297217882E-2</v>
      </c>
      <c r="K79" s="50">
        <f t="shared" si="44"/>
        <v>2.5782116310075511</v>
      </c>
      <c r="L79" s="51">
        <f t="shared" si="26"/>
        <v>1472907.5642493519</v>
      </c>
      <c r="M79" s="49">
        <f t="shared" si="27"/>
        <v>2.1132463101945859E-2</v>
      </c>
      <c r="N79" s="43">
        <f t="shared" si="28"/>
        <v>2.2217368982603123</v>
      </c>
      <c r="O79" s="43">
        <f t="shared" si="29"/>
        <v>2.2217368982603123</v>
      </c>
      <c r="P79" s="52">
        <f t="shared" si="45"/>
        <v>13.535205534579525</v>
      </c>
      <c r="Q79" s="52">
        <f t="shared" si="36"/>
        <v>21.948788036243961</v>
      </c>
      <c r="R79" s="54">
        <f t="shared" si="46"/>
        <v>8.8031107970115379</v>
      </c>
      <c r="S79" s="54">
        <f t="shared" si="37"/>
        <v>31.124356570332569</v>
      </c>
      <c r="T79" s="54">
        <f t="shared" si="38"/>
        <v>15.756942432839837</v>
      </c>
      <c r="U79" s="54">
        <f t="shared" si="39"/>
        <v>15.367414137492734</v>
      </c>
      <c r="V79" s="54">
        <f t="shared" si="30"/>
        <v>154.45460927106319</v>
      </c>
      <c r="W79" s="54">
        <f t="shared" si="31"/>
        <v>117.84038144217826</v>
      </c>
      <c r="X79" s="54">
        <f t="shared" si="32"/>
        <v>114.92724248124905</v>
      </c>
      <c r="Y79" s="54">
        <f t="shared" si="40"/>
        <v>232.76762392342732</v>
      </c>
      <c r="Z79" s="43">
        <f t="shared" si="47"/>
        <v>9.625</v>
      </c>
      <c r="AA79" s="54">
        <f t="shared" si="48"/>
        <v>81.678282794109762</v>
      </c>
      <c r="AB79" s="54">
        <f t="shared" si="41"/>
        <v>21.948788036243961</v>
      </c>
      <c r="AC79" s="54">
        <f t="shared" si="33"/>
        <v>81.678282794109762</v>
      </c>
    </row>
    <row r="80" spans="1:29" ht="16.5" x14ac:dyDescent="0.35">
      <c r="A80" s="61">
        <f t="shared" si="34"/>
        <v>2.6150432257362302</v>
      </c>
      <c r="B80" s="43">
        <f t="shared" si="42"/>
        <v>177.5</v>
      </c>
      <c r="C80" s="42">
        <f t="shared" si="35"/>
        <v>154.93999999999997</v>
      </c>
      <c r="D80" s="51">
        <f t="shared" si="35"/>
        <v>500</v>
      </c>
      <c r="E80" s="56">
        <f t="shared" si="35"/>
        <v>0.2</v>
      </c>
      <c r="F80" s="57">
        <f t="shared" si="35"/>
        <v>980.23210993750001</v>
      </c>
      <c r="G80" s="58">
        <f t="shared" si="35"/>
        <v>2.6584931595742973E-4</v>
      </c>
      <c r="H80" s="58">
        <f t="shared" si="35"/>
        <v>4.3110319016750285E-4</v>
      </c>
      <c r="I80" s="48">
        <f t="shared" si="35"/>
        <v>154.93999999999997</v>
      </c>
      <c r="J80" s="49">
        <f t="shared" si="43"/>
        <v>1.8854585297217882E-2</v>
      </c>
      <c r="K80" s="50">
        <f t="shared" si="44"/>
        <v>2.6150432257362302</v>
      </c>
      <c r="L80" s="51">
        <f t="shared" si="26"/>
        <v>1493949.1008814853</v>
      </c>
      <c r="M80" s="49">
        <f t="shared" si="27"/>
        <v>2.112946990912247E-2</v>
      </c>
      <c r="N80" s="43">
        <f t="shared" si="28"/>
        <v>2.2853447699595928</v>
      </c>
      <c r="O80" s="43">
        <f t="shared" si="29"/>
        <v>2.2853447699595928</v>
      </c>
      <c r="P80" s="52">
        <f t="shared" si="45"/>
        <v>13.72856561364495</v>
      </c>
      <c r="Q80" s="52">
        <f t="shared" si="36"/>
        <v>22.262342151047449</v>
      </c>
      <c r="R80" s="54">
        <f t="shared" si="46"/>
        <v>8.8031107970115379</v>
      </c>
      <c r="S80" s="54">
        <f t="shared" si="37"/>
        <v>31.758486507600043</v>
      </c>
      <c r="T80" s="54">
        <f t="shared" si="38"/>
        <v>16.013910383604543</v>
      </c>
      <c r="U80" s="54">
        <f t="shared" si="39"/>
        <v>15.744576123995504</v>
      </c>
      <c r="V80" s="54">
        <f t="shared" si="30"/>
        <v>156.97349163670719</v>
      </c>
      <c r="W80" s="54">
        <f t="shared" si="31"/>
        <v>121.47303816623105</v>
      </c>
      <c r="X80" s="54">
        <f t="shared" si="32"/>
        <v>119.43001119697445</v>
      </c>
      <c r="Y80" s="54">
        <f t="shared" si="40"/>
        <v>240.9030493632055</v>
      </c>
      <c r="Z80" s="43">
        <f t="shared" si="47"/>
        <v>9.7624999999999993</v>
      </c>
      <c r="AA80" s="54">
        <f t="shared" si="48"/>
        <v>80.367628466165499</v>
      </c>
      <c r="AB80" s="54">
        <f t="shared" si="41"/>
        <v>22.262342151047449</v>
      </c>
      <c r="AC80" s="54">
        <f t="shared" si="33"/>
        <v>80.367628466165499</v>
      </c>
    </row>
    <row r="81" spans="1:29" ht="16.5" x14ac:dyDescent="0.35">
      <c r="A81" s="61">
        <f t="shared" si="34"/>
        <v>2.6518748204649096</v>
      </c>
      <c r="B81" s="43">
        <f t="shared" si="42"/>
        <v>180</v>
      </c>
      <c r="C81" s="42">
        <f t="shared" si="35"/>
        <v>154.93999999999997</v>
      </c>
      <c r="D81" s="51">
        <f t="shared" si="35"/>
        <v>500</v>
      </c>
      <c r="E81" s="56">
        <f t="shared" si="35"/>
        <v>0.2</v>
      </c>
      <c r="F81" s="57">
        <f t="shared" si="35"/>
        <v>980.23210993750001</v>
      </c>
      <c r="G81" s="58">
        <f t="shared" si="35"/>
        <v>2.6584931595742973E-4</v>
      </c>
      <c r="H81" s="58">
        <f t="shared" si="35"/>
        <v>4.3110319016750285E-4</v>
      </c>
      <c r="I81" s="48">
        <f t="shared" si="35"/>
        <v>154.93999999999997</v>
      </c>
      <c r="J81" s="49">
        <f t="shared" si="43"/>
        <v>1.8854585297217882E-2</v>
      </c>
      <c r="K81" s="50">
        <f t="shared" si="44"/>
        <v>2.6518748204649096</v>
      </c>
      <c r="L81" s="51">
        <f t="shared" si="26"/>
        <v>1514990.6375136189</v>
      </c>
      <c r="M81" s="49">
        <f t="shared" si="27"/>
        <v>2.1126554756072606E-2</v>
      </c>
      <c r="N81" s="43">
        <f t="shared" si="28"/>
        <v>2.3498497858220442</v>
      </c>
      <c r="O81" s="43">
        <f t="shared" si="29"/>
        <v>2.3498497858220442</v>
      </c>
      <c r="P81" s="52">
        <f t="shared" si="45"/>
        <v>13.921925692710369</v>
      </c>
      <c r="Q81" s="52">
        <f t="shared" si="36"/>
        <v>22.575896265850929</v>
      </c>
      <c r="R81" s="54">
        <f t="shared" si="46"/>
        <v>8.8031107970115379</v>
      </c>
      <c r="S81" s="54">
        <f t="shared" si="37"/>
        <v>32.394410733193851</v>
      </c>
      <c r="T81" s="54">
        <f t="shared" si="38"/>
        <v>16.271775478532412</v>
      </c>
      <c r="U81" s="54">
        <f t="shared" si="39"/>
        <v>16.122635254661436</v>
      </c>
      <c r="V81" s="54">
        <f t="shared" si="30"/>
        <v>159.501168097511</v>
      </c>
      <c r="W81" s="54">
        <f t="shared" si="31"/>
        <v>125.16750368101854</v>
      </c>
      <c r="X81" s="54">
        <f t="shared" si="32"/>
        <v>124.02027118970335</v>
      </c>
      <c r="Y81" s="54">
        <f t="shared" si="40"/>
        <v>249.18777487072191</v>
      </c>
      <c r="Z81" s="43">
        <f t="shared" si="47"/>
        <v>9.9</v>
      </c>
      <c r="AA81" s="54">
        <f t="shared" si="48"/>
        <v>79.094011695156311</v>
      </c>
      <c r="AB81" s="54">
        <f t="shared" si="41"/>
        <v>22.575896265850929</v>
      </c>
      <c r="AC81" s="54">
        <f t="shared" si="33"/>
        <v>79.094011695156311</v>
      </c>
    </row>
    <row r="82" spans="1:29" ht="16.5" x14ac:dyDescent="0.35">
      <c r="A82" s="61">
        <f t="shared" si="34"/>
        <v>2.6887064151935891</v>
      </c>
      <c r="B82" s="43">
        <f t="shared" si="42"/>
        <v>182.5</v>
      </c>
      <c r="C82" s="42">
        <f t="shared" si="35"/>
        <v>154.93999999999997</v>
      </c>
      <c r="D82" s="51">
        <f t="shared" si="35"/>
        <v>500</v>
      </c>
      <c r="E82" s="56">
        <f t="shared" si="35"/>
        <v>0.2</v>
      </c>
      <c r="F82" s="57">
        <f t="shared" si="35"/>
        <v>980.23210993750001</v>
      </c>
      <c r="G82" s="58">
        <f t="shared" si="35"/>
        <v>2.6584931595742973E-4</v>
      </c>
      <c r="H82" s="58">
        <f t="shared" si="35"/>
        <v>4.3110319016750285E-4</v>
      </c>
      <c r="I82" s="48">
        <f t="shared" si="35"/>
        <v>154.93999999999997</v>
      </c>
      <c r="J82" s="49">
        <f t="shared" si="43"/>
        <v>1.8854585297217882E-2</v>
      </c>
      <c r="K82" s="50">
        <f t="shared" si="44"/>
        <v>2.6887064151935891</v>
      </c>
      <c r="L82" s="51">
        <f t="shared" si="26"/>
        <v>1536032.1741457528</v>
      </c>
      <c r="M82" s="49">
        <f t="shared" si="27"/>
        <v>2.1123714577537325E-2</v>
      </c>
      <c r="N82" s="43">
        <f t="shared" si="28"/>
        <v>2.4152519384106195</v>
      </c>
      <c r="O82" s="43">
        <f t="shared" si="29"/>
        <v>2.4152519384106195</v>
      </c>
      <c r="P82" s="52">
        <f t="shared" si="45"/>
        <v>14.115285771775794</v>
      </c>
      <c r="Q82" s="52">
        <f t="shared" si="36"/>
        <v>22.889450380654413</v>
      </c>
      <c r="R82" s="54">
        <f t="shared" si="46"/>
        <v>8.8031107970115379</v>
      </c>
      <c r="S82" s="54">
        <f t="shared" si="37"/>
        <v>33.03212923223991</v>
      </c>
      <c r="T82" s="54">
        <f t="shared" si="38"/>
        <v>16.530537710186412</v>
      </c>
      <c r="U82" s="54">
        <f t="shared" si="39"/>
        <v>16.501591522053495</v>
      </c>
      <c r="V82" s="54">
        <f t="shared" si="30"/>
        <v>162.03763858057437</v>
      </c>
      <c r="W82" s="54">
        <f t="shared" si="31"/>
        <v>128.92406547474445</v>
      </c>
      <c r="X82" s="54">
        <f t="shared" si="32"/>
        <v>128.69830994763944</v>
      </c>
      <c r="Y82" s="54">
        <f t="shared" si="40"/>
        <v>257.62237542238393</v>
      </c>
      <c r="Z82" s="43">
        <f t="shared" si="47"/>
        <v>10.0375</v>
      </c>
      <c r="AA82" s="54">
        <f t="shared" si="48"/>
        <v>77.85590659927098</v>
      </c>
      <c r="AB82" s="54">
        <f t="shared" si="41"/>
        <v>22.889450380654413</v>
      </c>
      <c r="AC82" s="54">
        <f t="shared" si="33"/>
        <v>77.85590659927098</v>
      </c>
    </row>
    <row r="83" spans="1:29" ht="16.5" x14ac:dyDescent="0.35">
      <c r="A83" s="61">
        <f t="shared" si="34"/>
        <v>2.7255380099222681</v>
      </c>
      <c r="B83" s="43">
        <f t="shared" si="42"/>
        <v>185</v>
      </c>
      <c r="C83" s="42">
        <f t="shared" si="35"/>
        <v>154.93999999999997</v>
      </c>
      <c r="D83" s="51">
        <f t="shared" si="35"/>
        <v>500</v>
      </c>
      <c r="E83" s="56">
        <f t="shared" si="35"/>
        <v>0.2</v>
      </c>
      <c r="F83" s="57">
        <f t="shared" si="35"/>
        <v>980.23210993750001</v>
      </c>
      <c r="G83" s="58">
        <f t="shared" si="35"/>
        <v>2.6584931595742973E-4</v>
      </c>
      <c r="H83" s="58">
        <f t="shared" si="35"/>
        <v>4.3110319016750285E-4</v>
      </c>
      <c r="I83" s="48">
        <f t="shared" si="35"/>
        <v>154.93999999999997</v>
      </c>
      <c r="J83" s="49">
        <f t="shared" si="43"/>
        <v>1.8854585297217882E-2</v>
      </c>
      <c r="K83" s="50">
        <f t="shared" si="44"/>
        <v>2.7255380099222681</v>
      </c>
      <c r="L83" s="51">
        <f t="shared" si="26"/>
        <v>1557073.7107778864</v>
      </c>
      <c r="M83" s="49">
        <f t="shared" si="27"/>
        <v>2.1120946468075684E-2</v>
      </c>
      <c r="N83" s="43">
        <f t="shared" si="28"/>
        <v>2.4815512204871313</v>
      </c>
      <c r="O83" s="43">
        <f t="shared" si="29"/>
        <v>2.4815512204871313</v>
      </c>
      <c r="P83" s="52">
        <f t="shared" si="45"/>
        <v>14.308645850841213</v>
      </c>
      <c r="Q83" s="52">
        <f t="shared" si="36"/>
        <v>23.2030044954579</v>
      </c>
      <c r="R83" s="54">
        <f t="shared" si="46"/>
        <v>8.8031107970115379</v>
      </c>
      <c r="S83" s="54">
        <f t="shared" si="37"/>
        <v>33.671641990261833</v>
      </c>
      <c r="T83" s="54">
        <f t="shared" si="38"/>
        <v>16.790197071328343</v>
      </c>
      <c r="U83" s="54">
        <f t="shared" si="39"/>
        <v>16.881444918933493</v>
      </c>
      <c r="V83" s="54">
        <f t="shared" si="30"/>
        <v>164.58290301494614</v>
      </c>
      <c r="W83" s="54">
        <f t="shared" si="31"/>
        <v>132.74301103400612</v>
      </c>
      <c r="X83" s="54">
        <f t="shared" si="32"/>
        <v>133.46441495738017</v>
      </c>
      <c r="Y83" s="54">
        <f t="shared" si="40"/>
        <v>266.20742599138629</v>
      </c>
      <c r="Z83" s="43">
        <f t="shared" si="47"/>
        <v>10.175000000000001</v>
      </c>
      <c r="AA83" s="54">
        <f t="shared" si="48"/>
        <v>76.651869810255903</v>
      </c>
      <c r="AB83" s="54">
        <f t="shared" si="41"/>
        <v>23.2030044954579</v>
      </c>
      <c r="AC83" s="54">
        <f t="shared" si="33"/>
        <v>76.651869810255903</v>
      </c>
    </row>
    <row r="84" spans="1:29" ht="16.5" x14ac:dyDescent="0.35">
      <c r="A84" s="61">
        <f t="shared" si="34"/>
        <v>2.7623696046509476</v>
      </c>
      <c r="B84" s="43">
        <f t="shared" si="42"/>
        <v>187.5</v>
      </c>
      <c r="C84" s="42">
        <f t="shared" si="35"/>
        <v>154.93999999999997</v>
      </c>
      <c r="D84" s="51">
        <f t="shared" si="35"/>
        <v>500</v>
      </c>
      <c r="E84" s="56">
        <f t="shared" si="35"/>
        <v>0.2</v>
      </c>
      <c r="F84" s="57">
        <f t="shared" si="35"/>
        <v>980.23210993750001</v>
      </c>
      <c r="G84" s="58">
        <f t="shared" si="35"/>
        <v>2.6584931595742973E-4</v>
      </c>
      <c r="H84" s="58">
        <f t="shared" si="35"/>
        <v>4.3110319016750285E-4</v>
      </c>
      <c r="I84" s="48">
        <f t="shared" si="35"/>
        <v>154.93999999999997</v>
      </c>
      <c r="J84" s="49">
        <f t="shared" si="43"/>
        <v>1.8854585297217882E-2</v>
      </c>
      <c r="K84" s="50">
        <f t="shared" si="44"/>
        <v>2.7623696046509476</v>
      </c>
      <c r="L84" s="51">
        <f t="shared" si="26"/>
        <v>1578115.2474100199</v>
      </c>
      <c r="M84" s="49">
        <f t="shared" si="27"/>
        <v>2.1118247671730143E-2</v>
      </c>
      <c r="N84" s="43">
        <f t="shared" si="28"/>
        <v>2.5487476250042582</v>
      </c>
      <c r="O84" s="43">
        <f t="shared" si="29"/>
        <v>2.5487476250042582</v>
      </c>
      <c r="P84" s="52">
        <f t="shared" si="45"/>
        <v>14.502005929906636</v>
      </c>
      <c r="Q84" s="52">
        <f t="shared" si="36"/>
        <v>23.516558610261384</v>
      </c>
      <c r="R84" s="54">
        <f t="shared" si="46"/>
        <v>8.8031107970115379</v>
      </c>
      <c r="S84" s="54">
        <f t="shared" si="37"/>
        <v>34.312948993164994</v>
      </c>
      <c r="T84" s="54">
        <f t="shared" si="38"/>
        <v>17.050753554910894</v>
      </c>
      <c r="U84" s="54">
        <f t="shared" si="39"/>
        <v>17.262195438254103</v>
      </c>
      <c r="V84" s="54">
        <f t="shared" si="30"/>
        <v>167.13696133154633</v>
      </c>
      <c r="W84" s="54">
        <f t="shared" si="31"/>
        <v>136.62462784383732</v>
      </c>
      <c r="X84" s="54">
        <f t="shared" si="32"/>
        <v>138.31887370395916</v>
      </c>
      <c r="Y84" s="54">
        <f t="shared" si="40"/>
        <v>274.94350154779647</v>
      </c>
      <c r="Z84" s="43">
        <f t="shared" si="47"/>
        <v>10.3125</v>
      </c>
      <c r="AA84" s="54">
        <f t="shared" si="48"/>
        <v>75.48053497197624</v>
      </c>
      <c r="AB84" s="54">
        <f t="shared" si="41"/>
        <v>23.516558610261384</v>
      </c>
      <c r="AC84" s="54">
        <f t="shared" si="33"/>
        <v>75.48053497197624</v>
      </c>
    </row>
    <row r="85" spans="1:29" ht="16.5" x14ac:dyDescent="0.35">
      <c r="A85" s="61">
        <f t="shared" si="34"/>
        <v>2.7992011993796266</v>
      </c>
      <c r="B85" s="43">
        <f t="shared" si="42"/>
        <v>190</v>
      </c>
      <c r="C85" s="42">
        <f t="shared" si="35"/>
        <v>154.93999999999997</v>
      </c>
      <c r="D85" s="51">
        <f t="shared" si="35"/>
        <v>500</v>
      </c>
      <c r="E85" s="56">
        <f t="shared" si="35"/>
        <v>0.2</v>
      </c>
      <c r="F85" s="57">
        <f t="shared" si="35"/>
        <v>980.23210993750001</v>
      </c>
      <c r="G85" s="58">
        <f t="shared" si="35"/>
        <v>2.6584931595742973E-4</v>
      </c>
      <c r="H85" s="58">
        <f t="shared" si="35"/>
        <v>4.3110319016750285E-4</v>
      </c>
      <c r="I85" s="48">
        <f t="shared" si="35"/>
        <v>154.93999999999997</v>
      </c>
      <c r="J85" s="49">
        <f t="shared" si="43"/>
        <v>1.8854585297217882E-2</v>
      </c>
      <c r="K85" s="50">
        <f t="shared" si="44"/>
        <v>2.7992011993796266</v>
      </c>
      <c r="L85" s="51">
        <f t="shared" si="26"/>
        <v>1599156.784042153</v>
      </c>
      <c r="M85" s="49">
        <f t="shared" si="27"/>
        <v>2.1115615572486295E-2</v>
      </c>
      <c r="N85" s="43">
        <f t="shared" si="28"/>
        <v>2.6168411450979518</v>
      </c>
      <c r="O85" s="43">
        <f t="shared" si="29"/>
        <v>2.6168411450979518</v>
      </c>
      <c r="P85" s="52">
        <f t="shared" si="45"/>
        <v>14.695366008972055</v>
      </c>
      <c r="Q85" s="52">
        <f t="shared" si="36"/>
        <v>23.830112725064872</v>
      </c>
      <c r="R85" s="54">
        <f t="shared" si="46"/>
        <v>8.8031107970115379</v>
      </c>
      <c r="S85" s="54">
        <f t="shared" si="37"/>
        <v>34.956050227221297</v>
      </c>
      <c r="T85" s="54">
        <f t="shared" si="38"/>
        <v>17.312207154070006</v>
      </c>
      <c r="U85" s="54">
        <f t="shared" si="39"/>
        <v>17.643843073151285</v>
      </c>
      <c r="V85" s="54">
        <f t="shared" si="30"/>
        <v>169.69981346309123</v>
      </c>
      <c r="W85" s="54">
        <f t="shared" si="31"/>
        <v>140.5692033877479</v>
      </c>
      <c r="X85" s="54">
        <f t="shared" si="32"/>
        <v>143.2619736708865</v>
      </c>
      <c r="Y85" s="54">
        <f t="shared" si="40"/>
        <v>283.83117705863441</v>
      </c>
      <c r="Z85" s="43">
        <f t="shared" si="47"/>
        <v>10.45</v>
      </c>
      <c r="AA85" s="54">
        <f t="shared" si="48"/>
        <v>74.340607673322197</v>
      </c>
      <c r="AB85" s="54">
        <f t="shared" si="41"/>
        <v>23.830112725064872</v>
      </c>
      <c r="AC85" s="54">
        <f t="shared" si="33"/>
        <v>74.340607673322197</v>
      </c>
    </row>
    <row r="86" spans="1:29" ht="16.5" x14ac:dyDescent="0.35">
      <c r="A86" s="61">
        <f t="shared" si="34"/>
        <v>2.8360327941083061</v>
      </c>
      <c r="B86" s="43">
        <f t="shared" si="42"/>
        <v>192.5</v>
      </c>
      <c r="C86" s="42">
        <f t="shared" si="35"/>
        <v>154.93999999999997</v>
      </c>
      <c r="D86" s="51">
        <f t="shared" si="35"/>
        <v>500</v>
      </c>
      <c r="E86" s="56">
        <f t="shared" si="35"/>
        <v>0.2</v>
      </c>
      <c r="F86" s="57">
        <f t="shared" si="35"/>
        <v>980.23210993750001</v>
      </c>
      <c r="G86" s="58">
        <f t="shared" si="35"/>
        <v>2.6584931595742973E-4</v>
      </c>
      <c r="H86" s="58">
        <f t="shared" si="35"/>
        <v>4.3110319016750285E-4</v>
      </c>
      <c r="I86" s="48">
        <f t="shared" si="35"/>
        <v>154.93999999999997</v>
      </c>
      <c r="J86" s="49">
        <f t="shared" si="43"/>
        <v>1.8854585297217882E-2</v>
      </c>
      <c r="K86" s="50">
        <f t="shared" si="44"/>
        <v>2.8360327941083061</v>
      </c>
      <c r="L86" s="51">
        <f t="shared" si="26"/>
        <v>1620198.3206742869</v>
      </c>
      <c r="M86" s="49">
        <f t="shared" si="27"/>
        <v>2.1113047685456569E-2</v>
      </c>
      <c r="N86" s="43">
        <f t="shared" si="28"/>
        <v>2.6858317740802695</v>
      </c>
      <c r="O86" s="43">
        <f t="shared" si="29"/>
        <v>2.6858317740802695</v>
      </c>
      <c r="P86" s="52">
        <f t="shared" si="45"/>
        <v>14.888726088037476</v>
      </c>
      <c r="Q86" s="52">
        <f t="shared" si="36"/>
        <v>24.143666839868352</v>
      </c>
      <c r="R86" s="54">
        <f t="shared" si="46"/>
        <v>8.8031107970115379</v>
      </c>
      <c r="S86" s="54">
        <f t="shared" si="37"/>
        <v>35.600945679054831</v>
      </c>
      <c r="T86" s="54">
        <f t="shared" si="38"/>
        <v>17.574557862117747</v>
      </c>
      <c r="U86" s="54">
        <f t="shared" si="39"/>
        <v>18.026387816937085</v>
      </c>
      <c r="V86" s="54">
        <f t="shared" si="30"/>
        <v>172.27145934402358</v>
      </c>
      <c r="W86" s="54">
        <f t="shared" si="31"/>
        <v>144.57702514776349</v>
      </c>
      <c r="X86" s="54">
        <f t="shared" si="32"/>
        <v>148.29400234018757</v>
      </c>
      <c r="Y86" s="54">
        <f t="shared" si="40"/>
        <v>292.8710274879511</v>
      </c>
      <c r="Z86" s="43">
        <f t="shared" si="47"/>
        <v>10.5875</v>
      </c>
      <c r="AA86" s="54">
        <f t="shared" si="48"/>
        <v>73.230860775971507</v>
      </c>
      <c r="AB86" s="54">
        <f t="shared" si="41"/>
        <v>24.143666839868352</v>
      </c>
      <c r="AC86" s="54">
        <f t="shared" si="33"/>
        <v>73.230860775971507</v>
      </c>
    </row>
    <row r="87" spans="1:29" ht="16.5" x14ac:dyDescent="0.35">
      <c r="A87" s="61">
        <f t="shared" si="34"/>
        <v>2.8728643888369856</v>
      </c>
      <c r="B87" s="43">
        <f t="shared" si="42"/>
        <v>195</v>
      </c>
      <c r="C87" s="42">
        <f t="shared" si="35"/>
        <v>154.93999999999997</v>
      </c>
      <c r="D87" s="51">
        <f t="shared" si="35"/>
        <v>500</v>
      </c>
      <c r="E87" s="56">
        <f t="shared" si="35"/>
        <v>0.2</v>
      </c>
      <c r="F87" s="57">
        <f t="shared" si="35"/>
        <v>980.23210993750001</v>
      </c>
      <c r="G87" s="58">
        <f t="shared" si="35"/>
        <v>2.6584931595742973E-4</v>
      </c>
      <c r="H87" s="58">
        <f t="shared" si="35"/>
        <v>4.3110319016750285E-4</v>
      </c>
      <c r="I87" s="48">
        <f t="shared" si="35"/>
        <v>154.93999999999997</v>
      </c>
      <c r="J87" s="49">
        <f t="shared" si="43"/>
        <v>1.8854585297217882E-2</v>
      </c>
      <c r="K87" s="50">
        <f t="shared" si="44"/>
        <v>2.8728643888369856</v>
      </c>
      <c r="L87" s="51">
        <f t="shared" si="26"/>
        <v>1641239.8573064206</v>
      </c>
      <c r="M87" s="49">
        <f t="shared" si="27"/>
        <v>2.1110541648724345E-2</v>
      </c>
      <c r="N87" s="43">
        <f t="shared" si="28"/>
        <v>2.7557195054325554</v>
      </c>
      <c r="O87" s="43">
        <f t="shared" si="29"/>
        <v>2.7557195054325554</v>
      </c>
      <c r="P87" s="52">
        <f t="shared" si="45"/>
        <v>15.082086167102901</v>
      </c>
      <c r="Q87" s="52">
        <f t="shared" si="36"/>
        <v>24.457220954671843</v>
      </c>
      <c r="R87" s="54">
        <f t="shared" si="46"/>
        <v>8.8031107970115379</v>
      </c>
      <c r="S87" s="54">
        <f t="shared" si="37"/>
        <v>36.247635335628317</v>
      </c>
      <c r="T87" s="54">
        <f t="shared" si="38"/>
        <v>17.837805672535456</v>
      </c>
      <c r="U87" s="54">
        <f t="shared" si="39"/>
        <v>18.409829663092861</v>
      </c>
      <c r="V87" s="54">
        <f t="shared" si="30"/>
        <v>174.85189891044536</v>
      </c>
      <c r="W87" s="54">
        <f t="shared" si="31"/>
        <v>148.64838060446212</v>
      </c>
      <c r="X87" s="54">
        <f t="shared" si="32"/>
        <v>153.41524719244052</v>
      </c>
      <c r="Y87" s="54">
        <f t="shared" si="40"/>
        <v>302.06362779690267</v>
      </c>
      <c r="Z87" s="43">
        <f t="shared" si="47"/>
        <v>10.725</v>
      </c>
      <c r="AA87" s="54">
        <f t="shared" si="48"/>
        <v>72.150130101572444</v>
      </c>
      <c r="AB87" s="54">
        <f t="shared" si="41"/>
        <v>24.457220954671843</v>
      </c>
      <c r="AC87" s="54">
        <f t="shared" si="33"/>
        <v>72.150130101572444</v>
      </c>
    </row>
    <row r="88" spans="1:29" ht="16.5" x14ac:dyDescent="0.35">
      <c r="A88" s="61">
        <f t="shared" si="34"/>
        <v>2.9096959835656646</v>
      </c>
      <c r="B88" s="43">
        <f t="shared" si="42"/>
        <v>197.5</v>
      </c>
      <c r="C88" s="42">
        <f t="shared" si="35"/>
        <v>154.93999999999997</v>
      </c>
      <c r="D88" s="51">
        <f t="shared" si="35"/>
        <v>500</v>
      </c>
      <c r="E88" s="56">
        <f t="shared" si="35"/>
        <v>0.2</v>
      </c>
      <c r="F88" s="57">
        <f t="shared" si="35"/>
        <v>980.23210993750001</v>
      </c>
      <c r="G88" s="58">
        <f t="shared" si="35"/>
        <v>2.6584931595742973E-4</v>
      </c>
      <c r="H88" s="58">
        <f t="shared" si="35"/>
        <v>4.3110319016750285E-4</v>
      </c>
      <c r="I88" s="48">
        <f t="shared" si="35"/>
        <v>154.93999999999997</v>
      </c>
      <c r="J88" s="49">
        <f t="shared" si="43"/>
        <v>1.8854585297217882E-2</v>
      </c>
      <c r="K88" s="50">
        <f t="shared" si="44"/>
        <v>2.9096959835656646</v>
      </c>
      <c r="L88" s="51">
        <f t="shared" si="26"/>
        <v>1662281.3939385542</v>
      </c>
      <c r="M88" s="49">
        <f t="shared" si="27"/>
        <v>2.1108095215791434E-2</v>
      </c>
      <c r="N88" s="43">
        <f t="shared" si="28"/>
        <v>2.8265043327989914</v>
      </c>
      <c r="O88" s="43">
        <f t="shared" si="29"/>
        <v>2.8265043327989914</v>
      </c>
      <c r="P88" s="52">
        <f t="shared" si="45"/>
        <v>15.275446246168322</v>
      </c>
      <c r="Q88" s="52">
        <f t="shared" si="36"/>
        <v>24.770775069475324</v>
      </c>
      <c r="R88" s="54">
        <f t="shared" si="46"/>
        <v>8.8031107970115379</v>
      </c>
      <c r="S88" s="54">
        <f t="shared" si="37"/>
        <v>36.896119184230088</v>
      </c>
      <c r="T88" s="54">
        <f t="shared" si="38"/>
        <v>18.101950578967312</v>
      </c>
      <c r="U88" s="54">
        <f t="shared" si="39"/>
        <v>18.794168605262776</v>
      </c>
      <c r="V88" s="54">
        <f t="shared" si="30"/>
        <v>177.44113210005477</v>
      </c>
      <c r="W88" s="54">
        <f t="shared" si="31"/>
        <v>152.78355723701043</v>
      </c>
      <c r="X88" s="54">
        <f t="shared" si="32"/>
        <v>158.62599570681189</v>
      </c>
      <c r="Y88" s="54">
        <f t="shared" si="40"/>
        <v>311.40955294382229</v>
      </c>
      <c r="Z88" s="43">
        <f t="shared" si="47"/>
        <v>10.862500000000001</v>
      </c>
      <c r="AA88" s="54">
        <f t="shared" si="48"/>
        <v>71.097310446497829</v>
      </c>
      <c r="AB88" s="54">
        <f t="shared" si="41"/>
        <v>24.770775069475324</v>
      </c>
      <c r="AC88" s="54">
        <f t="shared" si="33"/>
        <v>71.097310446497829</v>
      </c>
    </row>
    <row r="89" spans="1:29" ht="16.5" x14ac:dyDescent="0.35">
      <c r="A89" s="61">
        <f t="shared" si="34"/>
        <v>2.9465275782943441</v>
      </c>
      <c r="B89" s="43">
        <f>B88+2.5</f>
        <v>200</v>
      </c>
      <c r="C89" s="42">
        <f t="shared" si="35"/>
        <v>154.93999999999997</v>
      </c>
      <c r="D89" s="51">
        <f t="shared" si="35"/>
        <v>500</v>
      </c>
      <c r="E89" s="56">
        <f t="shared" si="35"/>
        <v>0.2</v>
      </c>
      <c r="F89" s="57">
        <f t="shared" si="35"/>
        <v>980.23210993750001</v>
      </c>
      <c r="G89" s="58">
        <f t="shared" si="35"/>
        <v>2.6584931595742973E-4</v>
      </c>
      <c r="H89" s="58">
        <f t="shared" si="35"/>
        <v>4.3110319016750285E-4</v>
      </c>
      <c r="I89" s="48">
        <f t="shared" si="35"/>
        <v>154.93999999999997</v>
      </c>
      <c r="J89" s="49">
        <f>PI()*(I89/2000)^2</f>
        <v>1.8854585297217882E-2</v>
      </c>
      <c r="K89" s="50">
        <f>B89/J89/3600</f>
        <v>2.9465275782943441</v>
      </c>
      <c r="L89" s="51">
        <f t="shared" si="26"/>
        <v>1683322.9305706881</v>
      </c>
      <c r="M89" s="49">
        <f t="shared" si="27"/>
        <v>2.1105706248577272E-2</v>
      </c>
      <c r="N89" s="43">
        <f t="shared" si="28"/>
        <v>2.8981862499804643</v>
      </c>
      <c r="O89" s="43">
        <f t="shared" si="29"/>
        <v>2.8981862499804643</v>
      </c>
      <c r="P89" s="52">
        <f>(B89/3600)*G89/2/PI()/G$4/0.000000000001*(LN(G$3/(C89/2000))+C$4)/100000</f>
        <v>15.468806325233741</v>
      </c>
      <c r="Q89" s="52">
        <f t="shared" si="36"/>
        <v>25.084329184278818</v>
      </c>
      <c r="R89" s="54">
        <f>R88</f>
        <v>8.8031107970115379</v>
      </c>
      <c r="S89" s="54">
        <f t="shared" si="37"/>
        <v>37.546397212461954</v>
      </c>
      <c r="T89" s="54">
        <f t="shared" si="38"/>
        <v>18.366992575214205</v>
      </c>
      <c r="U89" s="54">
        <f t="shared" si="39"/>
        <v>19.179404637247746</v>
      </c>
      <c r="V89" s="54">
        <f t="shared" si="30"/>
        <v>180.03915885208616</v>
      </c>
      <c r="W89" s="54">
        <f t="shared" si="31"/>
        <v>156.98284252319831</v>
      </c>
      <c r="X89" s="54">
        <f t="shared" si="32"/>
        <v>163.92653536109185</v>
      </c>
      <c r="Y89" s="54">
        <f t="shared" si="40"/>
        <v>320.90937788429017</v>
      </c>
      <c r="Z89" s="43">
        <f>B89*(C$1-C$2)*1.1/1000</f>
        <v>11</v>
      </c>
      <c r="AA89" s="54">
        <f>Z89/(W89/1000)</f>
        <v>70.071351895507078</v>
      </c>
      <c r="AB89" s="54">
        <f t="shared" si="41"/>
        <v>25.084329184278818</v>
      </c>
      <c r="AC89" s="54">
        <f t="shared" si="33"/>
        <v>70.071351895507078</v>
      </c>
    </row>
    <row r="90" spans="1:29" ht="16.5" x14ac:dyDescent="0.35">
      <c r="A90" s="61">
        <f t="shared" si="34"/>
        <v>2.983359173023024</v>
      </c>
      <c r="B90" s="43">
        <f t="shared" ref="B90:B153" si="49">B89+2.5</f>
        <v>202.5</v>
      </c>
      <c r="C90" s="42">
        <f t="shared" si="35"/>
        <v>154.93999999999997</v>
      </c>
      <c r="D90" s="51">
        <f t="shared" si="35"/>
        <v>500</v>
      </c>
      <c r="E90" s="56">
        <f t="shared" si="35"/>
        <v>0.2</v>
      </c>
      <c r="F90" s="57">
        <f t="shared" si="35"/>
        <v>980.23210993750001</v>
      </c>
      <c r="G90" s="58">
        <f t="shared" si="35"/>
        <v>2.6584931595742973E-4</v>
      </c>
      <c r="H90" s="58">
        <f t="shared" si="35"/>
        <v>4.3110319016750285E-4</v>
      </c>
      <c r="I90" s="48">
        <f t="shared" si="35"/>
        <v>154.93999999999997</v>
      </c>
      <c r="J90" s="49">
        <f t="shared" ref="J90:J153" si="50">PI()*(I90/2000)^2</f>
        <v>1.8854585297217882E-2</v>
      </c>
      <c r="K90" s="50">
        <f t="shared" ref="K90:K153" si="51">B90/J90/3600</f>
        <v>2.983359173023024</v>
      </c>
      <c r="L90" s="51">
        <f t="shared" si="26"/>
        <v>1704364.4672028217</v>
      </c>
      <c r="M90" s="49">
        <f t="shared" si="27"/>
        <v>2.1103372710923326E-2</v>
      </c>
      <c r="N90" s="43">
        <f t="shared" si="28"/>
        <v>2.9707652509287414</v>
      </c>
      <c r="O90" s="43">
        <f t="shared" si="29"/>
        <v>2.9707652509287414</v>
      </c>
      <c r="P90" s="52">
        <f t="shared" ref="P90:P153" si="52">(B90/3600)*G90/2/PI()/G$4/0.000000000001*(LN(G$3/(C90/2000))+C$4)/100000</f>
        <v>15.662166404299166</v>
      </c>
      <c r="Q90" s="52">
        <f t="shared" si="36"/>
        <v>25.397883299082299</v>
      </c>
      <c r="R90" s="54">
        <f t="shared" ref="R90:R153" si="53">R89</f>
        <v>8.8031107970115379</v>
      </c>
      <c r="S90" s="54">
        <f t="shared" si="37"/>
        <v>38.19846940822741</v>
      </c>
      <c r="T90" s="54">
        <f t="shared" si="38"/>
        <v>18.632931655227907</v>
      </c>
      <c r="U90" s="54">
        <f t="shared" si="39"/>
        <v>19.565537752999504</v>
      </c>
      <c r="V90" s="54">
        <f t="shared" si="30"/>
        <v>182.64597910725286</v>
      </c>
      <c r="W90" s="54">
        <f t="shared" si="31"/>
        <v>161.24652393947224</v>
      </c>
      <c r="X90" s="54">
        <f t="shared" si="32"/>
        <v>169.31715363172648</v>
      </c>
      <c r="Y90" s="54">
        <f t="shared" si="40"/>
        <v>330.5636775711987</v>
      </c>
      <c r="Z90" s="43">
        <f t="shared" ref="Z90:Z153" si="54">B90*(C$1-C$2)*1.1/1000</f>
        <v>11.137499999999999</v>
      </c>
      <c r="AA90" s="54">
        <f t="shared" ref="AA90:AA153" si="55">Z90/(W90/1000)</f>
        <v>69.071256408483734</v>
      </c>
      <c r="AB90" s="54">
        <f t="shared" si="41"/>
        <v>25.397883299082299</v>
      </c>
      <c r="AC90" s="54">
        <f t="shared" si="33"/>
        <v>69.071256408483734</v>
      </c>
    </row>
    <row r="91" spans="1:29" ht="16.5" x14ac:dyDescent="0.35">
      <c r="A91" s="61">
        <f t="shared" si="34"/>
        <v>3.020190767751703</v>
      </c>
      <c r="B91" s="43">
        <f t="shared" si="49"/>
        <v>205</v>
      </c>
      <c r="C91" s="42">
        <f t="shared" ref="C91:I106" si="56">C90</f>
        <v>154.93999999999997</v>
      </c>
      <c r="D91" s="51">
        <f t="shared" si="56"/>
        <v>500</v>
      </c>
      <c r="E91" s="56">
        <f t="shared" si="56"/>
        <v>0.2</v>
      </c>
      <c r="F91" s="57">
        <f t="shared" si="56"/>
        <v>980.23210993750001</v>
      </c>
      <c r="G91" s="58">
        <f t="shared" si="56"/>
        <v>2.6584931595742973E-4</v>
      </c>
      <c r="H91" s="58">
        <f t="shared" si="56"/>
        <v>4.3110319016750285E-4</v>
      </c>
      <c r="I91" s="48">
        <f t="shared" si="56"/>
        <v>154.93999999999997</v>
      </c>
      <c r="J91" s="49">
        <f t="shared" si="50"/>
        <v>1.8854585297217882E-2</v>
      </c>
      <c r="K91" s="50">
        <f t="shared" si="51"/>
        <v>3.020190767751703</v>
      </c>
      <c r="L91" s="51">
        <f t="shared" si="26"/>
        <v>1725406.0038349552</v>
      </c>
      <c r="M91" s="49">
        <f t="shared" si="27"/>
        <v>2.1101092662560553E-2</v>
      </c>
      <c r="N91" s="43">
        <f t="shared" si="28"/>
        <v>3.0442413297409319</v>
      </c>
      <c r="O91" s="43">
        <f t="shared" si="29"/>
        <v>3.0442413297409319</v>
      </c>
      <c r="P91" s="52">
        <f t="shared" si="52"/>
        <v>15.855526483364585</v>
      </c>
      <c r="Q91" s="52">
        <f t="shared" si="36"/>
        <v>25.711437413885783</v>
      </c>
      <c r="R91" s="54">
        <f t="shared" si="53"/>
        <v>8.8031107970115379</v>
      </c>
      <c r="S91" s="54">
        <f t="shared" si="37"/>
        <v>38.852335759720688</v>
      </c>
      <c r="T91" s="54">
        <f t="shared" si="38"/>
        <v>18.899767813105516</v>
      </c>
      <c r="U91" s="54">
        <f t="shared" si="39"/>
        <v>19.952567946615176</v>
      </c>
      <c r="V91" s="54">
        <f t="shared" si="30"/>
        <v>185.26159280769269</v>
      </c>
      <c r="W91" s="54">
        <f t="shared" si="31"/>
        <v>165.57488896096712</v>
      </c>
      <c r="X91" s="54">
        <f t="shared" si="32"/>
        <v>174.7981379938509</v>
      </c>
      <c r="Y91" s="54">
        <f t="shared" si="40"/>
        <v>340.37302695481799</v>
      </c>
      <c r="Z91" s="43">
        <f t="shared" si="54"/>
        <v>11.275000000000002</v>
      </c>
      <c r="AA91" s="54">
        <f t="shared" si="55"/>
        <v>68.09607465693658</v>
      </c>
      <c r="AB91" s="54">
        <f t="shared" si="41"/>
        <v>25.711437413885783</v>
      </c>
      <c r="AC91" s="54">
        <f t="shared" si="33"/>
        <v>68.09607465693658</v>
      </c>
    </row>
    <row r="92" spans="1:29" ht="16.5" x14ac:dyDescent="0.35">
      <c r="A92" s="61">
        <f t="shared" si="34"/>
        <v>3.0570223624803825</v>
      </c>
      <c r="B92" s="43">
        <f t="shared" si="49"/>
        <v>207.5</v>
      </c>
      <c r="C92" s="42">
        <f t="shared" si="56"/>
        <v>154.93999999999997</v>
      </c>
      <c r="D92" s="51">
        <f t="shared" si="56"/>
        <v>500</v>
      </c>
      <c r="E92" s="56">
        <f t="shared" si="56"/>
        <v>0.2</v>
      </c>
      <c r="F92" s="57">
        <f t="shared" si="56"/>
        <v>980.23210993750001</v>
      </c>
      <c r="G92" s="58">
        <f t="shared" si="56"/>
        <v>2.6584931595742973E-4</v>
      </c>
      <c r="H92" s="58">
        <f t="shared" si="56"/>
        <v>4.3110319016750285E-4</v>
      </c>
      <c r="I92" s="48">
        <f t="shared" si="56"/>
        <v>154.93999999999997</v>
      </c>
      <c r="J92" s="49">
        <f t="shared" si="50"/>
        <v>1.8854585297217882E-2</v>
      </c>
      <c r="K92" s="50">
        <f t="shared" si="51"/>
        <v>3.0570223624803825</v>
      </c>
      <c r="L92" s="51">
        <f t="shared" si="26"/>
        <v>1746447.540467089</v>
      </c>
      <c r="M92" s="49">
        <f t="shared" si="27"/>
        <v>2.1098864253501715E-2</v>
      </c>
      <c r="N92" s="43">
        <f t="shared" si="28"/>
        <v>3.1186144806542289</v>
      </c>
      <c r="O92" s="43">
        <f t="shared" si="29"/>
        <v>3.1186144806542289</v>
      </c>
      <c r="P92" s="52">
        <f t="shared" si="52"/>
        <v>16.04888656243001</v>
      </c>
      <c r="Q92" s="52">
        <f t="shared" si="36"/>
        <v>26.024991528689267</v>
      </c>
      <c r="R92" s="54">
        <f t="shared" si="53"/>
        <v>8.8031107970115379</v>
      </c>
      <c r="S92" s="54">
        <f t="shared" si="37"/>
        <v>39.507996255416188</v>
      </c>
      <c r="T92" s="54">
        <f t="shared" si="38"/>
        <v>19.16750104308424</v>
      </c>
      <c r="U92" s="54">
        <f t="shared" si="39"/>
        <v>20.340495212331959</v>
      </c>
      <c r="V92" s="54">
        <f t="shared" si="30"/>
        <v>187.88599989691696</v>
      </c>
      <c r="W92" s="54">
        <f t="shared" si="31"/>
        <v>169.96822506153759</v>
      </c>
      <c r="X92" s="54">
        <f t="shared" si="32"/>
        <v>180.36977592131973</v>
      </c>
      <c r="Y92" s="54">
        <f t="shared" si="40"/>
        <v>350.33800098285735</v>
      </c>
      <c r="Z92" s="43">
        <f t="shared" si="54"/>
        <v>11.412500000000001</v>
      </c>
      <c r="AA92" s="54">
        <f t="shared" si="55"/>
        <v>67.144903089198394</v>
      </c>
      <c r="AB92" s="54">
        <f t="shared" si="41"/>
        <v>26.024991528689267</v>
      </c>
      <c r="AC92" s="54">
        <f t="shared" si="33"/>
        <v>67.144903089198394</v>
      </c>
    </row>
    <row r="93" spans="1:29" ht="16.5" x14ac:dyDescent="0.35">
      <c r="A93" s="61">
        <f t="shared" si="34"/>
        <v>3.0938539572090615</v>
      </c>
      <c r="B93" s="43">
        <f t="shared" si="49"/>
        <v>210</v>
      </c>
      <c r="C93" s="42">
        <f t="shared" si="56"/>
        <v>154.93999999999997</v>
      </c>
      <c r="D93" s="51">
        <f t="shared" si="56"/>
        <v>500</v>
      </c>
      <c r="E93" s="56">
        <f t="shared" si="56"/>
        <v>0.2</v>
      </c>
      <c r="F93" s="57">
        <f t="shared" si="56"/>
        <v>980.23210993750001</v>
      </c>
      <c r="G93" s="58">
        <f t="shared" si="56"/>
        <v>2.6584931595742973E-4</v>
      </c>
      <c r="H93" s="58">
        <f t="shared" si="56"/>
        <v>4.3110319016750285E-4</v>
      </c>
      <c r="I93" s="48">
        <f t="shared" si="56"/>
        <v>154.93999999999997</v>
      </c>
      <c r="J93" s="49">
        <f t="shared" si="50"/>
        <v>1.8854585297217882E-2</v>
      </c>
      <c r="K93" s="50">
        <f t="shared" si="51"/>
        <v>3.0938539572090615</v>
      </c>
      <c r="L93" s="51">
        <f t="shared" si="26"/>
        <v>1767489.0770992225</v>
      </c>
      <c r="M93" s="49">
        <f t="shared" si="27"/>
        <v>2.1096685718824077E-2</v>
      </c>
      <c r="N93" s="43">
        <f t="shared" si="28"/>
        <v>3.1938846980408839</v>
      </c>
      <c r="O93" s="43">
        <f t="shared" si="29"/>
        <v>3.1938846980408839</v>
      </c>
      <c r="P93" s="52">
        <f t="shared" si="52"/>
        <v>16.242246641495434</v>
      </c>
      <c r="Q93" s="52">
        <f t="shared" si="36"/>
        <v>26.338545643492751</v>
      </c>
      <c r="R93" s="54">
        <f t="shared" si="53"/>
        <v>8.8031107970115379</v>
      </c>
      <c r="S93" s="54">
        <f t="shared" si="37"/>
        <v>40.165450884058416</v>
      </c>
      <c r="T93" s="54">
        <f t="shared" si="38"/>
        <v>19.436131339536317</v>
      </c>
      <c r="U93" s="54">
        <f t="shared" si="39"/>
        <v>20.729319544522095</v>
      </c>
      <c r="V93" s="54">
        <f t="shared" si="30"/>
        <v>190.51920031976053</v>
      </c>
      <c r="W93" s="54">
        <f t="shared" si="31"/>
        <v>174.42681971378749</v>
      </c>
      <c r="X93" s="54">
        <f t="shared" si="32"/>
        <v>186.03235488673673</v>
      </c>
      <c r="Y93" s="54">
        <f t="shared" si="40"/>
        <v>360.45917460052419</v>
      </c>
      <c r="Z93" s="43">
        <f t="shared" si="54"/>
        <v>11.550000000000002</v>
      </c>
      <c r="AA93" s="54">
        <f t="shared" si="55"/>
        <v>66.216881205264784</v>
      </c>
      <c r="AB93" s="54">
        <f t="shared" si="41"/>
        <v>26.338545643492751</v>
      </c>
      <c r="AC93" s="54">
        <f t="shared" si="33"/>
        <v>66.216881205264784</v>
      </c>
    </row>
    <row r="94" spans="1:29" ht="16.5" x14ac:dyDescent="0.35">
      <c r="A94" s="61">
        <f t="shared" si="34"/>
        <v>3.130685551937741</v>
      </c>
      <c r="B94" s="43">
        <f t="shared" si="49"/>
        <v>212.5</v>
      </c>
      <c r="C94" s="42">
        <f t="shared" si="56"/>
        <v>154.93999999999997</v>
      </c>
      <c r="D94" s="51">
        <f t="shared" si="56"/>
        <v>500</v>
      </c>
      <c r="E94" s="56">
        <f t="shared" si="56"/>
        <v>0.2</v>
      </c>
      <c r="F94" s="57">
        <f t="shared" si="56"/>
        <v>980.23210993750001</v>
      </c>
      <c r="G94" s="58">
        <f t="shared" si="56"/>
        <v>2.6584931595742973E-4</v>
      </c>
      <c r="H94" s="58">
        <f t="shared" si="56"/>
        <v>4.3110319016750285E-4</v>
      </c>
      <c r="I94" s="48">
        <f t="shared" si="56"/>
        <v>154.93999999999997</v>
      </c>
      <c r="J94" s="49">
        <f t="shared" si="50"/>
        <v>1.8854585297217882E-2</v>
      </c>
      <c r="K94" s="50">
        <f t="shared" si="51"/>
        <v>3.130685551937741</v>
      </c>
      <c r="L94" s="51">
        <f t="shared" si="26"/>
        <v>1788530.6137313561</v>
      </c>
      <c r="M94" s="49">
        <f t="shared" si="27"/>
        <v>2.1094555373810924E-2</v>
      </c>
      <c r="N94" s="43">
        <f t="shared" si="28"/>
        <v>3.2700519764034457</v>
      </c>
      <c r="O94" s="43">
        <f t="shared" si="29"/>
        <v>3.2700519764034457</v>
      </c>
      <c r="P94" s="52">
        <f t="shared" si="52"/>
        <v>16.435606720560848</v>
      </c>
      <c r="Q94" s="52">
        <f t="shared" si="36"/>
        <v>26.652099758296231</v>
      </c>
      <c r="R94" s="54">
        <f t="shared" si="53"/>
        <v>8.8031107970115379</v>
      </c>
      <c r="S94" s="54">
        <f t="shared" si="37"/>
        <v>40.824699634652433</v>
      </c>
      <c r="T94" s="54">
        <f t="shared" si="38"/>
        <v>19.705658696964292</v>
      </c>
      <c r="U94" s="54">
        <f t="shared" si="39"/>
        <v>21.119040937688137</v>
      </c>
      <c r="V94" s="54">
        <f t="shared" si="30"/>
        <v>193.16119402233554</v>
      </c>
      <c r="W94" s="54">
        <f t="shared" si="31"/>
        <v>178.95096038909884</v>
      </c>
      <c r="X94" s="54">
        <f t="shared" si="32"/>
        <v>191.78616236148414</v>
      </c>
      <c r="Y94" s="54">
        <f t="shared" si="40"/>
        <v>370.73712275058301</v>
      </c>
      <c r="Z94" s="43">
        <f t="shared" si="54"/>
        <v>11.687500000000002</v>
      </c>
      <c r="AA94" s="54">
        <f t="shared" si="55"/>
        <v>65.311189024006879</v>
      </c>
      <c r="AB94" s="54">
        <f t="shared" si="41"/>
        <v>26.652099758296231</v>
      </c>
      <c r="AC94" s="54">
        <f t="shared" si="33"/>
        <v>65.311189024006879</v>
      </c>
    </row>
    <row r="95" spans="1:29" ht="16.5" x14ac:dyDescent="0.35">
      <c r="A95" s="61">
        <f t="shared" si="34"/>
        <v>3.16751714666642</v>
      </c>
      <c r="B95" s="43">
        <f t="shared" si="49"/>
        <v>215</v>
      </c>
      <c r="C95" s="42">
        <f t="shared" si="56"/>
        <v>154.93999999999997</v>
      </c>
      <c r="D95" s="51">
        <f t="shared" si="56"/>
        <v>500</v>
      </c>
      <c r="E95" s="56">
        <f t="shared" si="56"/>
        <v>0.2</v>
      </c>
      <c r="F95" s="57">
        <f t="shared" si="56"/>
        <v>980.23210993750001</v>
      </c>
      <c r="G95" s="58">
        <f t="shared" si="56"/>
        <v>2.6584931595742973E-4</v>
      </c>
      <c r="H95" s="58">
        <f t="shared" si="56"/>
        <v>4.3110319016750285E-4</v>
      </c>
      <c r="I95" s="48">
        <f t="shared" si="56"/>
        <v>154.93999999999997</v>
      </c>
      <c r="J95" s="49">
        <f t="shared" si="50"/>
        <v>1.8854585297217882E-2</v>
      </c>
      <c r="K95" s="50">
        <f t="shared" si="51"/>
        <v>3.16751714666642</v>
      </c>
      <c r="L95" s="51">
        <f t="shared" si="26"/>
        <v>1809572.1503634893</v>
      </c>
      <c r="M95" s="49">
        <f t="shared" si="27"/>
        <v>2.1092471609423485E-2</v>
      </c>
      <c r="N95" s="43">
        <f t="shared" si="28"/>
        <v>3.3471163103701955</v>
      </c>
      <c r="O95" s="43">
        <f t="shared" si="29"/>
        <v>3.3471163103701955</v>
      </c>
      <c r="P95" s="52">
        <f t="shared" si="52"/>
        <v>16.628966799626276</v>
      </c>
      <c r="Q95" s="52">
        <f t="shared" si="36"/>
        <v>26.965653873099718</v>
      </c>
      <c r="R95" s="54">
        <f t="shared" si="53"/>
        <v>8.8031107970115379</v>
      </c>
      <c r="S95" s="54">
        <f t="shared" si="37"/>
        <v>41.485742496454847</v>
      </c>
      <c r="T95" s="54">
        <f t="shared" si="38"/>
        <v>19.976083109996473</v>
      </c>
      <c r="U95" s="54">
        <f t="shared" si="39"/>
        <v>21.509659386458377</v>
      </c>
      <c r="V95" s="54">
        <f t="shared" si="30"/>
        <v>195.81198095198701</v>
      </c>
      <c r="W95" s="54">
        <f t="shared" si="31"/>
        <v>183.54093455765988</v>
      </c>
      <c r="X95" s="54">
        <f t="shared" si="32"/>
        <v>197.63148581575004</v>
      </c>
      <c r="Y95" s="54">
        <f t="shared" si="40"/>
        <v>381.17242037340992</v>
      </c>
      <c r="Z95" s="43">
        <f t="shared" si="54"/>
        <v>11.825000000000001</v>
      </c>
      <c r="AA95" s="54">
        <f t="shared" si="55"/>
        <v>64.427044727099528</v>
      </c>
      <c r="AB95" s="54">
        <f t="shared" si="41"/>
        <v>26.965653873099718</v>
      </c>
      <c r="AC95" s="54">
        <f t="shared" si="33"/>
        <v>64.427044727099528</v>
      </c>
    </row>
    <row r="96" spans="1:29" ht="16.5" x14ac:dyDescent="0.35">
      <c r="A96" s="61">
        <f t="shared" si="34"/>
        <v>3.2043487413950995</v>
      </c>
      <c r="B96" s="43">
        <f t="shared" si="49"/>
        <v>217.5</v>
      </c>
      <c r="C96" s="42">
        <f t="shared" si="56"/>
        <v>154.93999999999997</v>
      </c>
      <c r="D96" s="51">
        <f t="shared" si="56"/>
        <v>500</v>
      </c>
      <c r="E96" s="56">
        <f t="shared" si="56"/>
        <v>0.2</v>
      </c>
      <c r="F96" s="57">
        <f t="shared" si="56"/>
        <v>980.23210993750001</v>
      </c>
      <c r="G96" s="58">
        <f t="shared" si="56"/>
        <v>2.6584931595742973E-4</v>
      </c>
      <c r="H96" s="58">
        <f t="shared" si="56"/>
        <v>4.3110319016750285E-4</v>
      </c>
      <c r="I96" s="48">
        <f t="shared" si="56"/>
        <v>154.93999999999997</v>
      </c>
      <c r="J96" s="49">
        <f t="shared" si="50"/>
        <v>1.8854585297217882E-2</v>
      </c>
      <c r="K96" s="50">
        <f t="shared" si="51"/>
        <v>3.2043487413950995</v>
      </c>
      <c r="L96" s="51">
        <f t="shared" si="26"/>
        <v>1830613.6869956232</v>
      </c>
      <c r="M96" s="49">
        <f t="shared" si="27"/>
        <v>2.1090432888077226E-2</v>
      </c>
      <c r="N96" s="43">
        <f t="shared" si="28"/>
        <v>3.4250776946908226</v>
      </c>
      <c r="O96" s="43">
        <f t="shared" si="29"/>
        <v>3.4250776946908226</v>
      </c>
      <c r="P96" s="52">
        <f t="shared" si="52"/>
        <v>16.822326878691698</v>
      </c>
      <c r="Q96" s="52">
        <f t="shared" si="36"/>
        <v>27.279207987903202</v>
      </c>
      <c r="R96" s="54">
        <f t="shared" si="53"/>
        <v>8.8031107970115379</v>
      </c>
      <c r="S96" s="54">
        <f t="shared" si="37"/>
        <v>42.148579458965003</v>
      </c>
      <c r="T96" s="54">
        <f t="shared" si="38"/>
        <v>20.247404573382521</v>
      </c>
      <c r="U96" s="54">
        <f t="shared" si="39"/>
        <v>21.901174885582488</v>
      </c>
      <c r="V96" s="54">
        <f t="shared" si="30"/>
        <v>198.47156105724935</v>
      </c>
      <c r="W96" s="54">
        <f t="shared" si="31"/>
        <v>188.1970296884914</v>
      </c>
      <c r="X96" s="54">
        <f t="shared" si="32"/>
        <v>203.56861271855519</v>
      </c>
      <c r="Y96" s="54">
        <f t="shared" si="40"/>
        <v>391.76564240704658</v>
      </c>
      <c r="Z96" s="43">
        <f t="shared" si="54"/>
        <v>11.962500000000002</v>
      </c>
      <c r="AA96" s="54">
        <f t="shared" si="55"/>
        <v>63.563702465446148</v>
      </c>
      <c r="AB96" s="54">
        <f t="shared" si="41"/>
        <v>27.279207987903202</v>
      </c>
      <c r="AC96" s="54">
        <f t="shared" si="33"/>
        <v>63.563702465446148</v>
      </c>
    </row>
    <row r="97" spans="1:29" ht="16.5" x14ac:dyDescent="0.35">
      <c r="A97" s="61">
        <f t="shared" si="34"/>
        <v>3.241180336123779</v>
      </c>
      <c r="B97" s="43">
        <f t="shared" si="49"/>
        <v>220</v>
      </c>
      <c r="C97" s="42">
        <f t="shared" si="56"/>
        <v>154.93999999999997</v>
      </c>
      <c r="D97" s="51">
        <f t="shared" si="56"/>
        <v>500</v>
      </c>
      <c r="E97" s="56">
        <f t="shared" si="56"/>
        <v>0.2</v>
      </c>
      <c r="F97" s="57">
        <f t="shared" si="56"/>
        <v>980.23210993750001</v>
      </c>
      <c r="G97" s="58">
        <f t="shared" si="56"/>
        <v>2.6584931595742973E-4</v>
      </c>
      <c r="H97" s="58">
        <f t="shared" si="56"/>
        <v>4.3110319016750285E-4</v>
      </c>
      <c r="I97" s="48">
        <f t="shared" si="56"/>
        <v>154.93999999999997</v>
      </c>
      <c r="J97" s="49">
        <f t="shared" si="50"/>
        <v>1.8854585297217882E-2</v>
      </c>
      <c r="K97" s="50">
        <f t="shared" si="51"/>
        <v>3.241180336123779</v>
      </c>
      <c r="L97" s="51">
        <f t="shared" si="26"/>
        <v>1851655.2236277568</v>
      </c>
      <c r="M97" s="49">
        <f t="shared" si="27"/>
        <v>2.1088437739698807E-2</v>
      </c>
      <c r="N97" s="43">
        <f t="shared" si="28"/>
        <v>3.5039361242322706</v>
      </c>
      <c r="O97" s="43">
        <f t="shared" si="29"/>
        <v>3.5039361242322706</v>
      </c>
      <c r="P97" s="52">
        <f t="shared" si="52"/>
        <v>17.015686957757119</v>
      </c>
      <c r="Q97" s="52">
        <f t="shared" si="36"/>
        <v>27.592762102706697</v>
      </c>
      <c r="R97" s="54">
        <f t="shared" si="53"/>
        <v>8.8031107970115379</v>
      </c>
      <c r="S97" s="54">
        <f t="shared" si="37"/>
        <v>42.813210511916822</v>
      </c>
      <c r="T97" s="54">
        <f t="shared" si="38"/>
        <v>20.519623081989391</v>
      </c>
      <c r="U97" s="54">
        <f t="shared" si="39"/>
        <v>22.293587429927431</v>
      </c>
      <c r="V97" s="54">
        <f t="shared" si="30"/>
        <v>201.13993428780685</v>
      </c>
      <c r="W97" s="54">
        <f t="shared" si="31"/>
        <v>192.91953324947292</v>
      </c>
      <c r="X97" s="54">
        <f t="shared" si="32"/>
        <v>209.59783053777926</v>
      </c>
      <c r="Y97" s="54">
        <f t="shared" si="40"/>
        <v>402.51736378725218</v>
      </c>
      <c r="Z97" s="43">
        <f t="shared" si="54"/>
        <v>12.100000000000001</v>
      </c>
      <c r="AA97" s="54">
        <f t="shared" si="55"/>
        <v>62.720450315173359</v>
      </c>
      <c r="AB97" s="54">
        <f t="shared" si="41"/>
        <v>27.592762102706697</v>
      </c>
      <c r="AC97" s="54">
        <f t="shared" si="33"/>
        <v>62.720450315173359</v>
      </c>
    </row>
    <row r="98" spans="1:29" ht="16.5" x14ac:dyDescent="0.35">
      <c r="A98" s="61">
        <f t="shared" si="34"/>
        <v>3.278011930852458</v>
      </c>
      <c r="B98" s="43">
        <f t="shared" si="49"/>
        <v>222.5</v>
      </c>
      <c r="C98" s="42">
        <f t="shared" si="56"/>
        <v>154.93999999999997</v>
      </c>
      <c r="D98" s="51">
        <f t="shared" si="56"/>
        <v>500</v>
      </c>
      <c r="E98" s="56">
        <f t="shared" si="56"/>
        <v>0.2</v>
      </c>
      <c r="F98" s="57">
        <f t="shared" si="56"/>
        <v>980.23210993750001</v>
      </c>
      <c r="G98" s="58">
        <f t="shared" si="56"/>
        <v>2.6584931595742973E-4</v>
      </c>
      <c r="H98" s="58">
        <f t="shared" si="56"/>
        <v>4.3110319016750285E-4</v>
      </c>
      <c r="I98" s="48">
        <f t="shared" si="56"/>
        <v>154.93999999999997</v>
      </c>
      <c r="J98" s="49">
        <f t="shared" si="50"/>
        <v>1.8854585297217882E-2</v>
      </c>
      <c r="K98" s="50">
        <f t="shared" si="51"/>
        <v>3.278011930852458</v>
      </c>
      <c r="L98" s="51">
        <f t="shared" si="26"/>
        <v>1872696.7602598902</v>
      </c>
      <c r="M98" s="49">
        <f t="shared" si="27"/>
        <v>2.1086484758042263E-2</v>
      </c>
      <c r="N98" s="43">
        <f t="shared" si="28"/>
        <v>3.5836915939747986</v>
      </c>
      <c r="O98" s="43">
        <f t="shared" si="29"/>
        <v>3.5836915939747986</v>
      </c>
      <c r="P98" s="52">
        <f t="shared" si="52"/>
        <v>17.20904703682254</v>
      </c>
      <c r="Q98" s="52">
        <f t="shared" si="36"/>
        <v>27.906316217510184</v>
      </c>
      <c r="R98" s="54">
        <f t="shared" si="53"/>
        <v>8.8031107970115379</v>
      </c>
      <c r="S98" s="54">
        <f t="shared" si="37"/>
        <v>43.479635645270776</v>
      </c>
      <c r="T98" s="54">
        <f t="shared" si="38"/>
        <v>20.792738630797338</v>
      </c>
      <c r="U98" s="54">
        <f t="shared" si="39"/>
        <v>22.686897014473445</v>
      </c>
      <c r="V98" s="54">
        <f t="shared" si="30"/>
        <v>203.81710059445439</v>
      </c>
      <c r="W98" s="54">
        <f t="shared" si="31"/>
        <v>197.70873270736783</v>
      </c>
      <c r="X98" s="54">
        <f t="shared" si="32"/>
        <v>215.71942674018553</v>
      </c>
      <c r="Y98" s="54">
        <f t="shared" si="40"/>
        <v>413.42815944755336</v>
      </c>
      <c r="Z98" s="43">
        <f t="shared" si="54"/>
        <v>12.237500000000002</v>
      </c>
      <c r="AA98" s="54">
        <f t="shared" si="55"/>
        <v>61.896608371431633</v>
      </c>
      <c r="AB98" s="54">
        <f t="shared" si="41"/>
        <v>27.906316217510184</v>
      </c>
      <c r="AC98" s="54">
        <f t="shared" si="33"/>
        <v>61.896608371431633</v>
      </c>
    </row>
    <row r="99" spans="1:29" ht="16.5" x14ac:dyDescent="0.35">
      <c r="A99" s="61">
        <f t="shared" si="34"/>
        <v>3.3148435255811375</v>
      </c>
      <c r="B99" s="43">
        <f t="shared" si="49"/>
        <v>225</v>
      </c>
      <c r="C99" s="42">
        <f t="shared" si="56"/>
        <v>154.93999999999997</v>
      </c>
      <c r="D99" s="51">
        <f t="shared" si="56"/>
        <v>500</v>
      </c>
      <c r="E99" s="56">
        <f t="shared" si="56"/>
        <v>0.2</v>
      </c>
      <c r="F99" s="57">
        <f t="shared" si="56"/>
        <v>980.23210993750001</v>
      </c>
      <c r="G99" s="58">
        <f t="shared" si="56"/>
        <v>2.6584931595742973E-4</v>
      </c>
      <c r="H99" s="58">
        <f t="shared" si="56"/>
        <v>4.3110319016750285E-4</v>
      </c>
      <c r="I99" s="48">
        <f t="shared" si="56"/>
        <v>154.93999999999997</v>
      </c>
      <c r="J99" s="49">
        <f t="shared" si="50"/>
        <v>1.8854585297217882E-2</v>
      </c>
      <c r="K99" s="50">
        <f t="shared" si="51"/>
        <v>3.3148435255811375</v>
      </c>
      <c r="L99" s="51">
        <f t="shared" si="26"/>
        <v>1893738.2968920241</v>
      </c>
      <c r="M99" s="49">
        <f t="shared" si="27"/>
        <v>2.1084572597244524E-2</v>
      </c>
      <c r="N99" s="43">
        <f t="shared" si="28"/>
        <v>3.6643440990081935</v>
      </c>
      <c r="O99" s="43">
        <f t="shared" si="29"/>
        <v>3.6643440990081935</v>
      </c>
      <c r="P99" s="52">
        <f t="shared" si="52"/>
        <v>17.402407115887961</v>
      </c>
      <c r="Q99" s="52">
        <f t="shared" si="36"/>
        <v>28.219870332313668</v>
      </c>
      <c r="R99" s="54">
        <f t="shared" si="53"/>
        <v>8.8031107970115379</v>
      </c>
      <c r="S99" s="54">
        <f t="shared" si="37"/>
        <v>44.147854849206482</v>
      </c>
      <c r="T99" s="54">
        <f t="shared" si="38"/>
        <v>21.066751214896154</v>
      </c>
      <c r="U99" s="54">
        <f t="shared" si="39"/>
        <v>23.081103634310324</v>
      </c>
      <c r="V99" s="54">
        <f t="shared" si="30"/>
        <v>206.50305992906047</v>
      </c>
      <c r="W99" s="54">
        <f t="shared" si="31"/>
        <v>202.56491552784763</v>
      </c>
      <c r="X99" s="54">
        <f t="shared" si="32"/>
        <v>221.93368879144541</v>
      </c>
      <c r="Y99" s="54">
        <f t="shared" si="40"/>
        <v>424.49860431929301</v>
      </c>
      <c r="Z99" s="43">
        <f t="shared" si="54"/>
        <v>12.375000000000002</v>
      </c>
      <c r="AA99" s="54">
        <f t="shared" si="55"/>
        <v>61.091526969282825</v>
      </c>
      <c r="AB99" s="54">
        <f t="shared" si="41"/>
        <v>28.219870332313668</v>
      </c>
      <c r="AC99" s="54">
        <f t="shared" si="33"/>
        <v>61.091526969282825</v>
      </c>
    </row>
    <row r="100" spans="1:29" ht="16.5" x14ac:dyDescent="0.35">
      <c r="A100" s="61">
        <f t="shared" si="34"/>
        <v>3.3516751203098165</v>
      </c>
      <c r="B100" s="43">
        <f t="shared" si="49"/>
        <v>227.5</v>
      </c>
      <c r="C100" s="42">
        <f t="shared" si="56"/>
        <v>154.93999999999997</v>
      </c>
      <c r="D100" s="51">
        <f t="shared" si="56"/>
        <v>500</v>
      </c>
      <c r="E100" s="56">
        <f t="shared" si="56"/>
        <v>0.2</v>
      </c>
      <c r="F100" s="57">
        <f t="shared" si="56"/>
        <v>980.23210993750001</v>
      </c>
      <c r="G100" s="58">
        <f t="shared" si="56"/>
        <v>2.6584931595742973E-4</v>
      </c>
      <c r="H100" s="58">
        <f t="shared" si="56"/>
        <v>4.3110319016750285E-4</v>
      </c>
      <c r="I100" s="48">
        <f t="shared" si="56"/>
        <v>154.93999999999997</v>
      </c>
      <c r="J100" s="49">
        <f t="shared" si="50"/>
        <v>1.8854585297217882E-2</v>
      </c>
      <c r="K100" s="50">
        <f t="shared" si="51"/>
        <v>3.3516751203098165</v>
      </c>
      <c r="L100" s="51">
        <f t="shared" si="26"/>
        <v>1914779.8335241575</v>
      </c>
      <c r="M100" s="49">
        <f t="shared" si="27"/>
        <v>2.108269996860242E-2</v>
      </c>
      <c r="N100" s="43">
        <f t="shared" si="28"/>
        <v>3.7458936345281706</v>
      </c>
      <c r="O100" s="43">
        <f t="shared" si="29"/>
        <v>3.7458936345281706</v>
      </c>
      <c r="P100" s="52">
        <f t="shared" si="52"/>
        <v>17.595767194953385</v>
      </c>
      <c r="Q100" s="52">
        <f t="shared" si="36"/>
        <v>28.533424447117156</v>
      </c>
      <c r="R100" s="54">
        <f t="shared" si="53"/>
        <v>8.8031107970115379</v>
      </c>
      <c r="S100" s="54">
        <f t="shared" si="37"/>
        <v>44.817868114115342</v>
      </c>
      <c r="T100" s="54">
        <f t="shared" si="38"/>
        <v>21.341660829481555</v>
      </c>
      <c r="U100" s="54">
        <f t="shared" si="39"/>
        <v>23.476207284633791</v>
      </c>
      <c r="V100" s="54">
        <f t="shared" si="30"/>
        <v>209.197812244532</v>
      </c>
      <c r="W100" s="54">
        <f t="shared" si="31"/>
        <v>207.48836917551512</v>
      </c>
      <c r="X100" s="54">
        <f t="shared" si="32"/>
        <v>228.24090415616186</v>
      </c>
      <c r="Y100" s="54">
        <f t="shared" si="40"/>
        <v>435.72927333167695</v>
      </c>
      <c r="Z100" s="43">
        <f t="shared" si="54"/>
        <v>12.512500000000001</v>
      </c>
      <c r="AA100" s="54">
        <f t="shared" si="55"/>
        <v>60.304585021898916</v>
      </c>
      <c r="AB100" s="54">
        <f t="shared" si="41"/>
        <v>28.533424447117156</v>
      </c>
      <c r="AC100" s="54">
        <f t="shared" si="33"/>
        <v>60.304585021898916</v>
      </c>
    </row>
    <row r="101" spans="1:29" ht="16.5" x14ac:dyDescent="0.35">
      <c r="A101" s="61">
        <f t="shared" si="34"/>
        <v>3.388506715038496</v>
      </c>
      <c r="B101" s="43">
        <f t="shared" si="49"/>
        <v>230</v>
      </c>
      <c r="C101" s="42">
        <f t="shared" si="56"/>
        <v>154.93999999999997</v>
      </c>
      <c r="D101" s="51">
        <f t="shared" si="56"/>
        <v>500</v>
      </c>
      <c r="E101" s="56">
        <f t="shared" si="56"/>
        <v>0.2</v>
      </c>
      <c r="F101" s="57">
        <f t="shared" si="56"/>
        <v>980.23210993750001</v>
      </c>
      <c r="G101" s="58">
        <f t="shared" si="56"/>
        <v>2.6584931595742973E-4</v>
      </c>
      <c r="H101" s="58">
        <f t="shared" si="56"/>
        <v>4.3110319016750285E-4</v>
      </c>
      <c r="I101" s="48">
        <f t="shared" si="56"/>
        <v>154.93999999999997</v>
      </c>
      <c r="J101" s="49">
        <f t="shared" si="50"/>
        <v>1.8854585297217882E-2</v>
      </c>
      <c r="K101" s="50">
        <f t="shared" si="51"/>
        <v>3.388506715038496</v>
      </c>
      <c r="L101" s="51">
        <f t="shared" si="26"/>
        <v>1935821.3701562912</v>
      </c>
      <c r="M101" s="49">
        <f t="shared" si="27"/>
        <v>2.1080865637554617E-2</v>
      </c>
      <c r="N101" s="43">
        <f t="shared" si="28"/>
        <v>3.8283401958329217</v>
      </c>
      <c r="O101" s="43">
        <f t="shared" si="29"/>
        <v>3.8283401958329217</v>
      </c>
      <c r="P101" s="52">
        <f t="shared" si="52"/>
        <v>17.789127274018803</v>
      </c>
      <c r="Q101" s="52">
        <f t="shared" si="36"/>
        <v>28.84697856192064</v>
      </c>
      <c r="R101" s="54">
        <f t="shared" si="53"/>
        <v>8.8031107970115379</v>
      </c>
      <c r="S101" s="54">
        <f t="shared" si="37"/>
        <v>45.489675430593749</v>
      </c>
      <c r="T101" s="54">
        <f t="shared" si="38"/>
        <v>21.617467469851725</v>
      </c>
      <c r="U101" s="54">
        <f t="shared" si="39"/>
        <v>23.872207960742021</v>
      </c>
      <c r="V101" s="54">
        <f t="shared" si="30"/>
        <v>211.90135749478026</v>
      </c>
      <c r="W101" s="54">
        <f t="shared" si="31"/>
        <v>212.47938111392722</v>
      </c>
      <c r="X101" s="54">
        <f t="shared" si="32"/>
        <v>234.64136029789162</v>
      </c>
      <c r="Y101" s="54">
        <f t="shared" si="40"/>
        <v>447.12074141181881</v>
      </c>
      <c r="Z101" s="43">
        <f t="shared" si="54"/>
        <v>12.650000000000002</v>
      </c>
      <c r="AA101" s="54">
        <f t="shared" si="55"/>
        <v>59.535188467145069</v>
      </c>
      <c r="AB101" s="54">
        <f t="shared" si="41"/>
        <v>28.84697856192064</v>
      </c>
      <c r="AC101" s="54">
        <f t="shared" si="33"/>
        <v>59.535188467145069</v>
      </c>
    </row>
    <row r="102" spans="1:29" ht="16.5" x14ac:dyDescent="0.35">
      <c r="A102" s="61">
        <f t="shared" si="34"/>
        <v>3.4253383097671755</v>
      </c>
      <c r="B102" s="43">
        <f t="shared" si="49"/>
        <v>232.5</v>
      </c>
      <c r="C102" s="42">
        <f t="shared" si="56"/>
        <v>154.93999999999997</v>
      </c>
      <c r="D102" s="51">
        <f t="shared" si="56"/>
        <v>500</v>
      </c>
      <c r="E102" s="56">
        <f t="shared" si="56"/>
        <v>0.2</v>
      </c>
      <c r="F102" s="57">
        <f t="shared" si="56"/>
        <v>980.23210993750001</v>
      </c>
      <c r="G102" s="58">
        <f t="shared" si="56"/>
        <v>2.6584931595742973E-4</v>
      </c>
      <c r="H102" s="58">
        <f t="shared" si="56"/>
        <v>4.3110319016750285E-4</v>
      </c>
      <c r="I102" s="48">
        <f t="shared" si="56"/>
        <v>154.93999999999997</v>
      </c>
      <c r="J102" s="49">
        <f t="shared" si="50"/>
        <v>1.8854585297217882E-2</v>
      </c>
      <c r="K102" s="50">
        <f t="shared" si="51"/>
        <v>3.4253383097671755</v>
      </c>
      <c r="L102" s="51">
        <f t="shared" si="26"/>
        <v>1956862.9067884251</v>
      </c>
      <c r="M102" s="49">
        <f t="shared" si="27"/>
        <v>2.1079068420853442E-2</v>
      </c>
      <c r="N102" s="43">
        <f t="shared" si="28"/>
        <v>3.9116837783198122</v>
      </c>
      <c r="O102" s="43">
        <f t="shared" si="29"/>
        <v>3.9116837783198122</v>
      </c>
      <c r="P102" s="52">
        <f t="shared" si="52"/>
        <v>17.982487353084228</v>
      </c>
      <c r="Q102" s="52">
        <f t="shared" si="36"/>
        <v>29.160532676724127</v>
      </c>
      <c r="R102" s="54">
        <f t="shared" si="53"/>
        <v>8.8031107970115379</v>
      </c>
      <c r="S102" s="54">
        <f t="shared" si="37"/>
        <v>46.163276789436438</v>
      </c>
      <c r="T102" s="54">
        <f t="shared" si="38"/>
        <v>21.89417113140404</v>
      </c>
      <c r="U102" s="54">
        <f t="shared" si="39"/>
        <v>24.269105658032405</v>
      </c>
      <c r="V102" s="54">
        <f t="shared" si="30"/>
        <v>214.61369563468884</v>
      </c>
      <c r="W102" s="54">
        <f t="shared" si="31"/>
        <v>217.53823880561706</v>
      </c>
      <c r="X102" s="54">
        <f t="shared" si="32"/>
        <v>241.1353446791681</v>
      </c>
      <c r="Y102" s="54">
        <f t="shared" si="40"/>
        <v>458.67358348478513</v>
      </c>
      <c r="Z102" s="43">
        <f t="shared" si="54"/>
        <v>12.787500000000001</v>
      </c>
      <c r="AA102" s="54">
        <f t="shared" si="55"/>
        <v>58.782768814389307</v>
      </c>
      <c r="AB102" s="54">
        <f t="shared" si="41"/>
        <v>29.160532676724127</v>
      </c>
      <c r="AC102" s="54">
        <f t="shared" si="33"/>
        <v>58.782768814389307</v>
      </c>
    </row>
    <row r="103" spans="1:29" ht="16.5" x14ac:dyDescent="0.35">
      <c r="A103" s="61">
        <f t="shared" si="34"/>
        <v>3.4621699044958545</v>
      </c>
      <c r="B103" s="43">
        <f t="shared" si="49"/>
        <v>235</v>
      </c>
      <c r="C103" s="42">
        <f t="shared" si="56"/>
        <v>154.93999999999997</v>
      </c>
      <c r="D103" s="51">
        <f t="shared" si="56"/>
        <v>500</v>
      </c>
      <c r="E103" s="56">
        <f t="shared" si="56"/>
        <v>0.2</v>
      </c>
      <c r="F103" s="57">
        <f t="shared" si="56"/>
        <v>980.23210993750001</v>
      </c>
      <c r="G103" s="58">
        <f t="shared" si="56"/>
        <v>2.6584931595742973E-4</v>
      </c>
      <c r="H103" s="58">
        <f t="shared" si="56"/>
        <v>4.3110319016750285E-4</v>
      </c>
      <c r="I103" s="48">
        <f t="shared" si="56"/>
        <v>154.93999999999997</v>
      </c>
      <c r="J103" s="49">
        <f t="shared" si="50"/>
        <v>1.8854585297217882E-2</v>
      </c>
      <c r="K103" s="50">
        <f t="shared" si="51"/>
        <v>3.4621699044958545</v>
      </c>
      <c r="L103" s="51">
        <f t="shared" si="26"/>
        <v>1977904.4434205582</v>
      </c>
      <c r="M103" s="49">
        <f t="shared" si="27"/>
        <v>2.1077307183912736E-2</v>
      </c>
      <c r="N103" s="43">
        <f t="shared" si="28"/>
        <v>3.9959243774822228</v>
      </c>
      <c r="O103" s="43">
        <f t="shared" si="29"/>
        <v>3.9959243774822228</v>
      </c>
      <c r="P103" s="52">
        <f t="shared" si="52"/>
        <v>18.175847432149649</v>
      </c>
      <c r="Q103" s="52">
        <f t="shared" si="36"/>
        <v>29.474086791527601</v>
      </c>
      <c r="R103" s="54">
        <f t="shared" si="53"/>
        <v>8.8031107970115379</v>
      </c>
      <c r="S103" s="54">
        <f t="shared" si="37"/>
        <v>46.838672181630159</v>
      </c>
      <c r="T103" s="54">
        <f t="shared" si="38"/>
        <v>22.171771809631871</v>
      </c>
      <c r="U103" s="54">
        <f t="shared" si="39"/>
        <v>24.666900371998285</v>
      </c>
      <c r="V103" s="54">
        <f t="shared" si="30"/>
        <v>217.33482662008231</v>
      </c>
      <c r="W103" s="54">
        <f t="shared" si="31"/>
        <v>222.66522971211495</v>
      </c>
      <c r="X103" s="54">
        <f t="shared" si="32"/>
        <v>247.72314476152127</v>
      </c>
      <c r="Y103" s="54">
        <f t="shared" si="40"/>
        <v>470.38837447363619</v>
      </c>
      <c r="Z103" s="43">
        <f t="shared" si="54"/>
        <v>12.925000000000002</v>
      </c>
      <c r="AA103" s="54">
        <f t="shared" si="55"/>
        <v>58.046781784074703</v>
      </c>
      <c r="AB103" s="54">
        <f t="shared" si="41"/>
        <v>29.474086791527601</v>
      </c>
      <c r="AC103" s="54">
        <f t="shared" si="33"/>
        <v>58.046781784074703</v>
      </c>
    </row>
    <row r="104" spans="1:29" ht="16.5" x14ac:dyDescent="0.35">
      <c r="A104" s="61">
        <f t="shared" si="34"/>
        <v>3.499001499224534</v>
      </c>
      <c r="B104" s="43">
        <f t="shared" si="49"/>
        <v>237.5</v>
      </c>
      <c r="C104" s="42">
        <f t="shared" si="56"/>
        <v>154.93999999999997</v>
      </c>
      <c r="D104" s="51">
        <f t="shared" si="56"/>
        <v>500</v>
      </c>
      <c r="E104" s="56">
        <f t="shared" si="56"/>
        <v>0.2</v>
      </c>
      <c r="F104" s="57">
        <f t="shared" si="56"/>
        <v>980.23210993750001</v>
      </c>
      <c r="G104" s="58">
        <f t="shared" si="56"/>
        <v>2.6584931595742973E-4</v>
      </c>
      <c r="H104" s="58">
        <f t="shared" si="56"/>
        <v>4.3110319016750285E-4</v>
      </c>
      <c r="I104" s="48">
        <f t="shared" si="56"/>
        <v>154.93999999999997</v>
      </c>
      <c r="J104" s="49">
        <f t="shared" si="50"/>
        <v>1.8854585297217882E-2</v>
      </c>
      <c r="K104" s="50">
        <f t="shared" si="51"/>
        <v>3.499001499224534</v>
      </c>
      <c r="L104" s="51">
        <f t="shared" si="26"/>
        <v>1998945.9800526921</v>
      </c>
      <c r="M104" s="49">
        <f t="shared" si="27"/>
        <v>2.1075580838319095E-2</v>
      </c>
      <c r="N104" s="43">
        <f t="shared" si="28"/>
        <v>4.0810619889065292</v>
      </c>
      <c r="O104" s="43">
        <f t="shared" si="29"/>
        <v>4.0810619889065292</v>
      </c>
      <c r="P104" s="52">
        <f t="shared" si="52"/>
        <v>18.369207511215073</v>
      </c>
      <c r="Q104" s="52">
        <f t="shared" si="36"/>
        <v>29.787640906331088</v>
      </c>
      <c r="R104" s="54">
        <f t="shared" si="53"/>
        <v>8.8031107970115379</v>
      </c>
      <c r="S104" s="54">
        <f t="shared" si="37"/>
        <v>47.515861598347684</v>
      </c>
      <c r="T104" s="54">
        <f t="shared" si="38"/>
        <v>22.450269500121603</v>
      </c>
      <c r="U104" s="54">
        <f t="shared" si="39"/>
        <v>25.06559209822608</v>
      </c>
      <c r="V104" s="54">
        <f t="shared" si="30"/>
        <v>220.06475040769703</v>
      </c>
      <c r="W104" s="54">
        <f t="shared" si="31"/>
        <v>227.86064129396925</v>
      </c>
      <c r="X104" s="54">
        <f t="shared" si="32"/>
        <v>254.40504800549974</v>
      </c>
      <c r="Y104" s="54">
        <f t="shared" si="40"/>
        <v>482.26568929946899</v>
      </c>
      <c r="Z104" s="43">
        <f t="shared" si="54"/>
        <v>13.062500000000002</v>
      </c>
      <c r="AA104" s="54">
        <f t="shared" si="55"/>
        <v>57.326706033218407</v>
      </c>
      <c r="AB104" s="54">
        <f t="shared" si="41"/>
        <v>29.787640906331088</v>
      </c>
      <c r="AC104" s="54">
        <f t="shared" si="33"/>
        <v>57.326706033218407</v>
      </c>
    </row>
    <row r="105" spans="1:29" ht="16.5" x14ac:dyDescent="0.35">
      <c r="A105" s="61">
        <f t="shared" si="34"/>
        <v>3.535833093953213</v>
      </c>
      <c r="B105" s="43">
        <f t="shared" si="49"/>
        <v>240</v>
      </c>
      <c r="C105" s="42">
        <f t="shared" si="56"/>
        <v>154.93999999999997</v>
      </c>
      <c r="D105" s="51">
        <f t="shared" si="56"/>
        <v>500</v>
      </c>
      <c r="E105" s="56">
        <f t="shared" si="56"/>
        <v>0.2</v>
      </c>
      <c r="F105" s="57">
        <f t="shared" si="56"/>
        <v>980.23210993750001</v>
      </c>
      <c r="G105" s="58">
        <f t="shared" si="56"/>
        <v>2.6584931595742973E-4</v>
      </c>
      <c r="H105" s="58">
        <f t="shared" si="56"/>
        <v>4.3110319016750285E-4</v>
      </c>
      <c r="I105" s="48">
        <f t="shared" si="56"/>
        <v>154.93999999999997</v>
      </c>
      <c r="J105" s="49">
        <f t="shared" si="50"/>
        <v>1.8854585297217882E-2</v>
      </c>
      <c r="K105" s="50">
        <f t="shared" si="51"/>
        <v>3.535833093953213</v>
      </c>
      <c r="L105" s="51">
        <f t="shared" si="26"/>
        <v>2019987.5166848258</v>
      </c>
      <c r="M105" s="49">
        <f t="shared" si="27"/>
        <v>2.107388833949481E-2</v>
      </c>
      <c r="N105" s="43">
        <f t="shared" si="28"/>
        <v>4.1670966082691985</v>
      </c>
      <c r="O105" s="43">
        <f t="shared" si="29"/>
        <v>4.1670966082691985</v>
      </c>
      <c r="P105" s="52">
        <f t="shared" si="52"/>
        <v>18.562567590280494</v>
      </c>
      <c r="Q105" s="52">
        <f t="shared" si="36"/>
        <v>30.101195021134579</v>
      </c>
      <c r="R105" s="54">
        <f t="shared" si="53"/>
        <v>8.8031107970115379</v>
      </c>
      <c r="S105" s="54">
        <f t="shared" si="37"/>
        <v>48.194845030941934</v>
      </c>
      <c r="T105" s="54">
        <f t="shared" si="38"/>
        <v>22.729664198549692</v>
      </c>
      <c r="U105" s="54">
        <f t="shared" si="39"/>
        <v>25.465180832392239</v>
      </c>
      <c r="V105" s="54">
        <f t="shared" si="30"/>
        <v>222.8034669551522</v>
      </c>
      <c r="W105" s="54">
        <f t="shared" si="31"/>
        <v>233.12476101076606</v>
      </c>
      <c r="X105" s="54">
        <f t="shared" si="32"/>
        <v>261.18134187068961</v>
      </c>
      <c r="Y105" s="54">
        <f t="shared" si="40"/>
        <v>494.30610288145567</v>
      </c>
      <c r="Z105" s="43">
        <f t="shared" si="54"/>
        <v>13.200000000000001</v>
      </c>
      <c r="AA105" s="54">
        <f t="shared" si="55"/>
        <v>56.622041960572368</v>
      </c>
      <c r="AB105" s="54">
        <f t="shared" si="41"/>
        <v>30.101195021134579</v>
      </c>
      <c r="AC105" s="54">
        <f t="shared" si="33"/>
        <v>56.622041960572368</v>
      </c>
    </row>
    <row r="106" spans="1:29" ht="16.5" x14ac:dyDescent="0.35">
      <c r="A106" s="61">
        <f t="shared" si="34"/>
        <v>3.5726646886818925</v>
      </c>
      <c r="B106" s="43">
        <f t="shared" si="49"/>
        <v>242.5</v>
      </c>
      <c r="C106" s="42">
        <f t="shared" si="56"/>
        <v>154.93999999999997</v>
      </c>
      <c r="D106" s="51">
        <f t="shared" si="56"/>
        <v>500</v>
      </c>
      <c r="E106" s="56">
        <f t="shared" si="56"/>
        <v>0.2</v>
      </c>
      <c r="F106" s="57">
        <f t="shared" si="56"/>
        <v>980.23210993750001</v>
      </c>
      <c r="G106" s="58">
        <f t="shared" si="56"/>
        <v>2.6584931595742973E-4</v>
      </c>
      <c r="H106" s="58">
        <f t="shared" si="56"/>
        <v>4.3110319016750285E-4</v>
      </c>
      <c r="I106" s="48">
        <f t="shared" si="56"/>
        <v>154.93999999999997</v>
      </c>
      <c r="J106" s="49">
        <f t="shared" si="50"/>
        <v>1.8854585297217882E-2</v>
      </c>
      <c r="K106" s="50">
        <f t="shared" si="51"/>
        <v>3.5726646886818925</v>
      </c>
      <c r="L106" s="51">
        <f t="shared" si="26"/>
        <v>2041029.0533169592</v>
      </c>
      <c r="M106" s="49">
        <f t="shared" si="27"/>
        <v>2.1072228684501794E-2</v>
      </c>
      <c r="N106" s="43">
        <f t="shared" si="28"/>
        <v>4.254028231334015</v>
      </c>
      <c r="O106" s="43">
        <f t="shared" si="29"/>
        <v>4.254028231334015</v>
      </c>
      <c r="P106" s="52">
        <f t="shared" si="52"/>
        <v>18.755927669345912</v>
      </c>
      <c r="Q106" s="52">
        <f t="shared" si="36"/>
        <v>30.414749135938063</v>
      </c>
      <c r="R106" s="54">
        <f t="shared" si="53"/>
        <v>8.8031107970115379</v>
      </c>
      <c r="S106" s="54">
        <f t="shared" si="37"/>
        <v>48.875622470940471</v>
      </c>
      <c r="T106" s="54">
        <f t="shared" si="38"/>
        <v>23.009955900679927</v>
      </c>
      <c r="U106" s="54">
        <f t="shared" si="39"/>
        <v>25.86566657026054</v>
      </c>
      <c r="V106" s="54">
        <f t="shared" si="30"/>
        <v>225.55097622092313</v>
      </c>
      <c r="W106" s="54">
        <f t="shared" si="31"/>
        <v>238.4578763211488</v>
      </c>
      <c r="X106" s="54">
        <f t="shared" si="32"/>
        <v>268.05231381573424</v>
      </c>
      <c r="Y106" s="54">
        <f t="shared" si="40"/>
        <v>506.51019013688301</v>
      </c>
      <c r="Z106" s="43">
        <f t="shared" si="54"/>
        <v>13.337500000000002</v>
      </c>
      <c r="AA106" s="54">
        <f t="shared" si="55"/>
        <v>55.932310585696094</v>
      </c>
      <c r="AB106" s="54">
        <f t="shared" si="41"/>
        <v>30.414749135938063</v>
      </c>
      <c r="AC106" s="54">
        <f t="shared" si="33"/>
        <v>55.932310585696094</v>
      </c>
    </row>
    <row r="107" spans="1:29" ht="16.5" x14ac:dyDescent="0.35">
      <c r="A107" s="61">
        <f t="shared" si="34"/>
        <v>3.6094962834105719</v>
      </c>
      <c r="B107" s="43">
        <f t="shared" si="49"/>
        <v>245</v>
      </c>
      <c r="C107" s="42">
        <f t="shared" ref="C107:I122" si="57">C106</f>
        <v>154.93999999999997</v>
      </c>
      <c r="D107" s="51">
        <f t="shared" si="57"/>
        <v>500</v>
      </c>
      <c r="E107" s="56">
        <f t="shared" si="57"/>
        <v>0.2</v>
      </c>
      <c r="F107" s="57">
        <f t="shared" si="57"/>
        <v>980.23210993750001</v>
      </c>
      <c r="G107" s="58">
        <f t="shared" si="57"/>
        <v>2.6584931595742973E-4</v>
      </c>
      <c r="H107" s="58">
        <f t="shared" si="57"/>
        <v>4.3110319016750285E-4</v>
      </c>
      <c r="I107" s="48">
        <f t="shared" si="57"/>
        <v>154.93999999999997</v>
      </c>
      <c r="J107" s="49">
        <f t="shared" si="50"/>
        <v>1.8854585297217882E-2</v>
      </c>
      <c r="K107" s="50">
        <f t="shared" si="51"/>
        <v>3.6094962834105719</v>
      </c>
      <c r="L107" s="51">
        <f t="shared" si="26"/>
        <v>2062070.5899490928</v>
      </c>
      <c r="M107" s="49">
        <f t="shared" si="27"/>
        <v>2.1070600909976707E-2</v>
      </c>
      <c r="N107" s="43">
        <f t="shared" si="28"/>
        <v>4.3418568539494098</v>
      </c>
      <c r="O107" s="43">
        <f t="shared" si="29"/>
        <v>4.3418568539494098</v>
      </c>
      <c r="P107" s="52">
        <f t="shared" si="52"/>
        <v>18.949287748411336</v>
      </c>
      <c r="Q107" s="52">
        <f t="shared" si="36"/>
        <v>30.72830325074154</v>
      </c>
      <c r="R107" s="54">
        <f t="shared" si="53"/>
        <v>8.8031107970115379</v>
      </c>
      <c r="S107" s="54">
        <f t="shared" si="37"/>
        <v>49.55819391004016</v>
      </c>
      <c r="T107" s="54">
        <f t="shared" si="38"/>
        <v>23.291144602360745</v>
      </c>
      <c r="U107" s="54">
        <f t="shared" si="39"/>
        <v>26.267049307679411</v>
      </c>
      <c r="V107" s="54">
        <f t="shared" si="30"/>
        <v>228.30727816431488</v>
      </c>
      <c r="W107" s="54">
        <f t="shared" si="31"/>
        <v>243.86027468283683</v>
      </c>
      <c r="X107" s="54">
        <f t="shared" si="32"/>
        <v>275.01825129835277</v>
      </c>
      <c r="Y107" s="54">
        <f t="shared" si="40"/>
        <v>518.87852598118957</v>
      </c>
      <c r="Z107" s="43">
        <f t="shared" si="54"/>
        <v>13.475000000000001</v>
      </c>
      <c r="AA107" s="54">
        <f t="shared" si="55"/>
        <v>55.25705249666229</v>
      </c>
      <c r="AB107" s="54">
        <f t="shared" si="41"/>
        <v>30.72830325074154</v>
      </c>
      <c r="AC107" s="54">
        <f t="shared" si="33"/>
        <v>55.25705249666229</v>
      </c>
    </row>
    <row r="108" spans="1:29" ht="16.5" x14ac:dyDescent="0.35">
      <c r="A108" s="61">
        <f t="shared" si="34"/>
        <v>3.646327878139251</v>
      </c>
      <c r="B108" s="43">
        <f t="shared" si="49"/>
        <v>247.5</v>
      </c>
      <c r="C108" s="42">
        <f t="shared" si="57"/>
        <v>154.93999999999997</v>
      </c>
      <c r="D108" s="51">
        <f t="shared" si="57"/>
        <v>500</v>
      </c>
      <c r="E108" s="56">
        <f t="shared" si="57"/>
        <v>0.2</v>
      </c>
      <c r="F108" s="57">
        <f t="shared" si="57"/>
        <v>980.23210993750001</v>
      </c>
      <c r="G108" s="58">
        <f t="shared" si="57"/>
        <v>2.6584931595742973E-4</v>
      </c>
      <c r="H108" s="58">
        <f t="shared" si="57"/>
        <v>4.3110319016750285E-4</v>
      </c>
      <c r="I108" s="48">
        <f t="shared" si="57"/>
        <v>154.93999999999997</v>
      </c>
      <c r="J108" s="49">
        <f t="shared" si="50"/>
        <v>1.8854585297217882E-2</v>
      </c>
      <c r="K108" s="50">
        <f t="shared" si="51"/>
        <v>3.646327878139251</v>
      </c>
      <c r="L108" s="51">
        <f t="shared" si="26"/>
        <v>2083112.1265812262</v>
      </c>
      <c r="M108" s="49">
        <f t="shared" si="27"/>
        <v>2.1069004090188158E-2</v>
      </c>
      <c r="N108" s="43">
        <f t="shared" si="28"/>
        <v>4.4305824720459128</v>
      </c>
      <c r="O108" s="43">
        <f t="shared" si="29"/>
        <v>4.4305824720459128</v>
      </c>
      <c r="P108" s="52">
        <f t="shared" si="52"/>
        <v>19.142647827476758</v>
      </c>
      <c r="Q108" s="52">
        <f t="shared" si="36"/>
        <v>31.041857365545034</v>
      </c>
      <c r="R108" s="54">
        <f t="shared" si="53"/>
        <v>8.8031107970115379</v>
      </c>
      <c r="S108" s="54">
        <f t="shared" si="37"/>
        <v>50.242559340102076</v>
      </c>
      <c r="T108" s="54">
        <f t="shared" si="38"/>
        <v>23.57323029952267</v>
      </c>
      <c r="U108" s="54">
        <f t="shared" si="39"/>
        <v>26.669329040579409</v>
      </c>
      <c r="V108" s="54">
        <f t="shared" si="30"/>
        <v>231.07237274543712</v>
      </c>
      <c r="W108" s="54">
        <f t="shared" si="31"/>
        <v>249.33224355264358</v>
      </c>
      <c r="X108" s="54">
        <f t="shared" si="32"/>
        <v>282.0794417753591</v>
      </c>
      <c r="Y108" s="54">
        <f t="shared" si="40"/>
        <v>531.4116853280027</v>
      </c>
      <c r="Z108" s="43">
        <f t="shared" si="54"/>
        <v>13.612500000000002</v>
      </c>
      <c r="AA108" s="54">
        <f t="shared" si="55"/>
        <v>54.595826861542207</v>
      </c>
      <c r="AB108" s="54">
        <f t="shared" si="41"/>
        <v>31.041857365545034</v>
      </c>
      <c r="AC108" s="54">
        <f t="shared" si="33"/>
        <v>54.595826861542207</v>
      </c>
    </row>
    <row r="109" spans="1:29" ht="16.5" x14ac:dyDescent="0.35">
      <c r="A109" s="61">
        <f t="shared" si="34"/>
        <v>3.6831594728679304</v>
      </c>
      <c r="B109" s="43">
        <f t="shared" si="49"/>
        <v>250</v>
      </c>
      <c r="C109" s="42">
        <f t="shared" si="57"/>
        <v>154.93999999999997</v>
      </c>
      <c r="D109" s="51">
        <f t="shared" si="57"/>
        <v>500</v>
      </c>
      <c r="E109" s="56">
        <f t="shared" si="57"/>
        <v>0.2</v>
      </c>
      <c r="F109" s="57">
        <f t="shared" si="57"/>
        <v>980.23210993750001</v>
      </c>
      <c r="G109" s="58">
        <f t="shared" si="57"/>
        <v>2.6584931595742973E-4</v>
      </c>
      <c r="H109" s="58">
        <f t="shared" si="57"/>
        <v>4.3110319016750285E-4</v>
      </c>
      <c r="I109" s="48">
        <f t="shared" si="57"/>
        <v>154.93999999999997</v>
      </c>
      <c r="J109" s="49">
        <f t="shared" si="50"/>
        <v>1.8854585297217882E-2</v>
      </c>
      <c r="K109" s="50">
        <f t="shared" si="51"/>
        <v>3.6831594728679304</v>
      </c>
      <c r="L109" s="51">
        <f t="shared" si="26"/>
        <v>2104153.6632133597</v>
      </c>
      <c r="M109" s="49">
        <f t="shared" si="27"/>
        <v>2.1067437335207582E-2</v>
      </c>
      <c r="N109" s="43">
        <f t="shared" si="28"/>
        <v>4.5202050816336952</v>
      </c>
      <c r="O109" s="43">
        <f t="shared" si="29"/>
        <v>4.5202050816336952</v>
      </c>
      <c r="P109" s="52">
        <f t="shared" si="52"/>
        <v>19.336007906542182</v>
      </c>
      <c r="Q109" s="52">
        <f t="shared" si="36"/>
        <v>31.355411480348518</v>
      </c>
      <c r="R109" s="54">
        <f t="shared" si="53"/>
        <v>8.8031107970115379</v>
      </c>
      <c r="S109" s="54">
        <f t="shared" si="37"/>
        <v>50.928718753146555</v>
      </c>
      <c r="T109" s="54">
        <f t="shared" si="38"/>
        <v>23.856212988175876</v>
      </c>
      <c r="U109" s="54">
        <f t="shared" si="39"/>
        <v>27.072505764970675</v>
      </c>
      <c r="V109" s="54">
        <f t="shared" si="30"/>
        <v>233.84625992518031</v>
      </c>
      <c r="W109" s="54">
        <f t="shared" si="31"/>
        <v>254.87407038649442</v>
      </c>
      <c r="X109" s="54">
        <f t="shared" si="32"/>
        <v>289.23617270267818</v>
      </c>
      <c r="Y109" s="54">
        <f t="shared" si="40"/>
        <v>544.11024308917263</v>
      </c>
      <c r="Z109" s="43">
        <f t="shared" si="54"/>
        <v>13.750000000000002</v>
      </c>
      <c r="AA109" s="54">
        <f t="shared" si="55"/>
        <v>53.948210499205828</v>
      </c>
      <c r="AB109" s="54">
        <f t="shared" si="41"/>
        <v>31.355411480348518</v>
      </c>
      <c r="AC109" s="54">
        <f t="shared" si="33"/>
        <v>53.948210499205828</v>
      </c>
    </row>
    <row r="110" spans="1:29" ht="16.5" x14ac:dyDescent="0.35">
      <c r="A110" s="61">
        <f t="shared" si="34"/>
        <v>3.7199910675966095</v>
      </c>
      <c r="B110" s="43">
        <f t="shared" si="49"/>
        <v>252.5</v>
      </c>
      <c r="C110" s="42">
        <f t="shared" si="57"/>
        <v>154.93999999999997</v>
      </c>
      <c r="D110" s="51">
        <f t="shared" si="57"/>
        <v>500</v>
      </c>
      <c r="E110" s="56">
        <f t="shared" si="57"/>
        <v>0.2</v>
      </c>
      <c r="F110" s="57">
        <f t="shared" si="57"/>
        <v>980.23210993750001</v>
      </c>
      <c r="G110" s="58">
        <f t="shared" si="57"/>
        <v>2.6584931595742973E-4</v>
      </c>
      <c r="H110" s="58">
        <f t="shared" si="57"/>
        <v>4.3110319016750285E-4</v>
      </c>
      <c r="I110" s="48">
        <f t="shared" si="57"/>
        <v>154.93999999999997</v>
      </c>
      <c r="J110" s="49">
        <f t="shared" si="50"/>
        <v>1.8854585297217882E-2</v>
      </c>
      <c r="K110" s="50">
        <f t="shared" si="51"/>
        <v>3.7199910675966095</v>
      </c>
      <c r="L110" s="51">
        <f t="shared" si="26"/>
        <v>2125195.1998454933</v>
      </c>
      <c r="M110" s="49">
        <f t="shared" si="27"/>
        <v>2.1065899789186212E-2</v>
      </c>
      <c r="N110" s="43">
        <f t="shared" si="28"/>
        <v>4.6107246788002145</v>
      </c>
      <c r="O110" s="43">
        <f t="shared" si="29"/>
        <v>4.6107246788002145</v>
      </c>
      <c r="P110" s="52">
        <f t="shared" si="52"/>
        <v>19.5293679856076</v>
      </c>
      <c r="Q110" s="52">
        <f t="shared" si="36"/>
        <v>31.668965595151995</v>
      </c>
      <c r="R110" s="54">
        <f t="shared" si="53"/>
        <v>8.8031107970115379</v>
      </c>
      <c r="S110" s="54">
        <f t="shared" si="37"/>
        <v>51.616672141348488</v>
      </c>
      <c r="T110" s="54">
        <f t="shared" si="38"/>
        <v>24.140092664407813</v>
      </c>
      <c r="U110" s="54">
        <f t="shared" si="39"/>
        <v>27.476579476940675</v>
      </c>
      <c r="V110" s="54">
        <f t="shared" si="30"/>
        <v>236.62893966519238</v>
      </c>
      <c r="W110" s="54">
        <f t="shared" si="31"/>
        <v>260.48604263944327</v>
      </c>
      <c r="X110" s="54">
        <f t="shared" si="32"/>
        <v>296.48873153536408</v>
      </c>
      <c r="Y110" s="54">
        <f t="shared" si="40"/>
        <v>556.97477417480741</v>
      </c>
      <c r="Z110" s="43">
        <f t="shared" si="54"/>
        <v>13.887500000000001</v>
      </c>
      <c r="AA110" s="54">
        <f t="shared" si="55"/>
        <v>53.313797005326116</v>
      </c>
      <c r="AB110" s="54">
        <f t="shared" si="41"/>
        <v>31.668965595151995</v>
      </c>
      <c r="AC110" s="54">
        <f t="shared" si="33"/>
        <v>53.313797005326116</v>
      </c>
    </row>
    <row r="111" spans="1:29" ht="16.5" x14ac:dyDescent="0.35">
      <c r="A111" s="61">
        <f t="shared" si="34"/>
        <v>3.7568226623252889</v>
      </c>
      <c r="B111" s="43">
        <f t="shared" si="49"/>
        <v>255</v>
      </c>
      <c r="C111" s="42">
        <f t="shared" si="57"/>
        <v>154.93999999999997</v>
      </c>
      <c r="D111" s="51">
        <f t="shared" si="57"/>
        <v>500</v>
      </c>
      <c r="E111" s="56">
        <f t="shared" si="57"/>
        <v>0.2</v>
      </c>
      <c r="F111" s="57">
        <f t="shared" si="57"/>
        <v>980.23210993750001</v>
      </c>
      <c r="G111" s="58">
        <f t="shared" si="57"/>
        <v>2.6584931595742973E-4</v>
      </c>
      <c r="H111" s="58">
        <f t="shared" si="57"/>
        <v>4.3110319016750285E-4</v>
      </c>
      <c r="I111" s="48">
        <f t="shared" si="57"/>
        <v>154.93999999999997</v>
      </c>
      <c r="J111" s="49">
        <f t="shared" si="50"/>
        <v>1.8854585297217882E-2</v>
      </c>
      <c r="K111" s="50">
        <f t="shared" si="51"/>
        <v>3.7568226623252889</v>
      </c>
      <c r="L111" s="51">
        <f t="shared" si="26"/>
        <v>2146236.7364776274</v>
      </c>
      <c r="M111" s="49">
        <f t="shared" si="27"/>
        <v>2.1064390628730893E-2</v>
      </c>
      <c r="N111" s="43">
        <f t="shared" si="28"/>
        <v>4.7021412597079575</v>
      </c>
      <c r="O111" s="43">
        <f t="shared" si="29"/>
        <v>4.7021412597079575</v>
      </c>
      <c r="P111" s="52">
        <f t="shared" si="52"/>
        <v>19.722728064673024</v>
      </c>
      <c r="Q111" s="52">
        <f t="shared" si="36"/>
        <v>31.982519709955483</v>
      </c>
      <c r="R111" s="54">
        <f t="shared" si="53"/>
        <v>8.8031107970115379</v>
      </c>
      <c r="S111" s="54">
        <f t="shared" si="37"/>
        <v>52.306419497032877</v>
      </c>
      <c r="T111" s="54">
        <f t="shared" si="38"/>
        <v>24.424869324380982</v>
      </c>
      <c r="U111" s="54">
        <f t="shared" si="39"/>
        <v>27.881550172651902</v>
      </c>
      <c r="V111" s="54">
        <f t="shared" si="30"/>
        <v>239.42041192785689</v>
      </c>
      <c r="W111" s="54">
        <f t="shared" si="31"/>
        <v>266.16844776569019</v>
      </c>
      <c r="X111" s="54">
        <f t="shared" si="32"/>
        <v>303.83740572761684</v>
      </c>
      <c r="Y111" s="54">
        <f t="shared" si="40"/>
        <v>570.00585349330709</v>
      </c>
      <c r="Z111" s="43">
        <f t="shared" si="54"/>
        <v>14.025000000000002</v>
      </c>
      <c r="AA111" s="54">
        <f t="shared" si="55"/>
        <v>52.692195929798181</v>
      </c>
      <c r="AB111" s="54">
        <f t="shared" si="41"/>
        <v>31.982519709955483</v>
      </c>
      <c r="AC111" s="54">
        <f t="shared" si="33"/>
        <v>52.692195929798181</v>
      </c>
    </row>
    <row r="112" spans="1:29" ht="16.5" x14ac:dyDescent="0.35">
      <c r="A112" s="61">
        <f t="shared" si="34"/>
        <v>3.7936542570539684</v>
      </c>
      <c r="B112" s="43">
        <f t="shared" si="49"/>
        <v>257.5</v>
      </c>
      <c r="C112" s="42">
        <f t="shared" si="57"/>
        <v>154.93999999999997</v>
      </c>
      <c r="D112" s="51">
        <f t="shared" si="57"/>
        <v>500</v>
      </c>
      <c r="E112" s="56">
        <f t="shared" si="57"/>
        <v>0.2</v>
      </c>
      <c r="F112" s="57">
        <f t="shared" si="57"/>
        <v>980.23210993750001</v>
      </c>
      <c r="G112" s="58">
        <f t="shared" si="57"/>
        <v>2.6584931595742973E-4</v>
      </c>
      <c r="H112" s="58">
        <f t="shared" si="57"/>
        <v>4.3110319016750285E-4</v>
      </c>
      <c r="I112" s="48">
        <f t="shared" si="57"/>
        <v>154.93999999999997</v>
      </c>
      <c r="J112" s="49">
        <f t="shared" si="50"/>
        <v>1.8854585297217882E-2</v>
      </c>
      <c r="K112" s="50">
        <f t="shared" si="51"/>
        <v>3.7936542570539684</v>
      </c>
      <c r="L112" s="51">
        <f t="shared" si="26"/>
        <v>2167278.2731097606</v>
      </c>
      <c r="M112" s="49">
        <f t="shared" si="27"/>
        <v>2.1062909061372211E-2</v>
      </c>
      <c r="N112" s="43">
        <f t="shared" si="28"/>
        <v>4.7944548205922501</v>
      </c>
      <c r="O112" s="43">
        <f t="shared" si="29"/>
        <v>4.7944548205922501</v>
      </c>
      <c r="P112" s="52">
        <f t="shared" si="52"/>
        <v>19.916088143738445</v>
      </c>
      <c r="Q112" s="52">
        <f t="shared" si="36"/>
        <v>32.29607382475897</v>
      </c>
      <c r="R112" s="54">
        <f t="shared" si="53"/>
        <v>8.8031107970115379</v>
      </c>
      <c r="S112" s="54">
        <f t="shared" si="37"/>
        <v>52.997960812670371</v>
      </c>
      <c r="T112" s="54">
        <f t="shared" si="38"/>
        <v>24.710542964330696</v>
      </c>
      <c r="U112" s="54">
        <f t="shared" si="39"/>
        <v>28.287417848339683</v>
      </c>
      <c r="V112" s="54">
        <f t="shared" si="30"/>
        <v>242.22067667627124</v>
      </c>
      <c r="W112" s="54">
        <f t="shared" si="31"/>
        <v>271.92157321859634</v>
      </c>
      <c r="X112" s="54">
        <f t="shared" si="32"/>
        <v>311.2824827327978</v>
      </c>
      <c r="Y112" s="54">
        <f t="shared" si="40"/>
        <v>583.20405595139414</v>
      </c>
      <c r="Z112" s="43">
        <f t="shared" si="54"/>
        <v>14.162500000000001</v>
      </c>
      <c r="AA112" s="54">
        <f t="shared" si="55"/>
        <v>52.083032002079662</v>
      </c>
      <c r="AB112" s="54">
        <f t="shared" si="41"/>
        <v>32.29607382475897</v>
      </c>
      <c r="AC112" s="54">
        <f t="shared" si="33"/>
        <v>52.083032002079662</v>
      </c>
    </row>
    <row r="113" spans="1:29" ht="16.5" x14ac:dyDescent="0.35">
      <c r="A113" s="61">
        <f t="shared" si="34"/>
        <v>3.8304858517826474</v>
      </c>
      <c r="B113" s="43">
        <f t="shared" si="49"/>
        <v>260</v>
      </c>
      <c r="C113" s="42">
        <f t="shared" si="57"/>
        <v>154.93999999999997</v>
      </c>
      <c r="D113" s="51">
        <f t="shared" si="57"/>
        <v>500</v>
      </c>
      <c r="E113" s="56">
        <f t="shared" si="57"/>
        <v>0.2</v>
      </c>
      <c r="F113" s="57">
        <f t="shared" si="57"/>
        <v>980.23210993750001</v>
      </c>
      <c r="G113" s="58">
        <f t="shared" si="57"/>
        <v>2.6584931595742973E-4</v>
      </c>
      <c r="H113" s="58">
        <f t="shared" si="57"/>
        <v>4.3110319016750285E-4</v>
      </c>
      <c r="I113" s="48">
        <f t="shared" si="57"/>
        <v>154.93999999999997</v>
      </c>
      <c r="J113" s="49">
        <f t="shared" si="50"/>
        <v>1.8854585297217882E-2</v>
      </c>
      <c r="K113" s="50">
        <f t="shared" si="51"/>
        <v>3.8304858517826474</v>
      </c>
      <c r="L113" s="51">
        <f t="shared" si="26"/>
        <v>2188319.8097418947</v>
      </c>
      <c r="M113" s="49">
        <f t="shared" si="27"/>
        <v>2.1061454324118933E-2</v>
      </c>
      <c r="N113" s="43">
        <f t="shared" si="28"/>
        <v>4.887665357759186</v>
      </c>
      <c r="O113" s="43">
        <f t="shared" si="29"/>
        <v>4.887665357759186</v>
      </c>
      <c r="P113" s="52">
        <f t="shared" si="52"/>
        <v>20.109448222803866</v>
      </c>
      <c r="Q113" s="52">
        <f t="shared" si="36"/>
        <v>32.609627939562451</v>
      </c>
      <c r="R113" s="54">
        <f t="shared" si="53"/>
        <v>8.8031107970115379</v>
      </c>
      <c r="S113" s="54">
        <f t="shared" si="37"/>
        <v>53.691296080873144</v>
      </c>
      <c r="T113" s="54">
        <f t="shared" si="38"/>
        <v>24.997113580563052</v>
      </c>
      <c r="U113" s="54">
        <f t="shared" si="39"/>
        <v>28.694182500310095</v>
      </c>
      <c r="V113" s="54">
        <f t="shared" si="30"/>
        <v>245.02973387422657</v>
      </c>
      <c r="W113" s="54">
        <f t="shared" si="31"/>
        <v>277.74570645070054</v>
      </c>
      <c r="X113" s="54">
        <f t="shared" si="32"/>
        <v>318.82425000344551</v>
      </c>
      <c r="Y113" s="54">
        <f t="shared" si="40"/>
        <v>596.56995645414599</v>
      </c>
      <c r="Z113" s="43">
        <f t="shared" si="54"/>
        <v>14.300000000000002</v>
      </c>
      <c r="AA113" s="54">
        <f t="shared" si="55"/>
        <v>51.485944401225993</v>
      </c>
      <c r="AB113" s="54">
        <f t="shared" si="41"/>
        <v>32.609627939562451</v>
      </c>
      <c r="AC113" s="54">
        <f t="shared" si="33"/>
        <v>51.485944401225993</v>
      </c>
    </row>
    <row r="114" spans="1:29" ht="16.5" x14ac:dyDescent="0.35">
      <c r="A114" s="61">
        <f t="shared" si="34"/>
        <v>3.8673174465113269</v>
      </c>
      <c r="B114" s="43">
        <f t="shared" si="49"/>
        <v>262.5</v>
      </c>
      <c r="C114" s="42">
        <f t="shared" si="57"/>
        <v>154.93999999999997</v>
      </c>
      <c r="D114" s="51">
        <f t="shared" si="57"/>
        <v>500</v>
      </c>
      <c r="E114" s="56">
        <f t="shared" si="57"/>
        <v>0.2</v>
      </c>
      <c r="F114" s="57">
        <f t="shared" si="57"/>
        <v>980.23210993750001</v>
      </c>
      <c r="G114" s="58">
        <f t="shared" si="57"/>
        <v>2.6584931595742973E-4</v>
      </c>
      <c r="H114" s="58">
        <f t="shared" si="57"/>
        <v>4.3110319016750285E-4</v>
      </c>
      <c r="I114" s="48">
        <f t="shared" si="57"/>
        <v>154.93999999999997</v>
      </c>
      <c r="J114" s="49">
        <f t="shared" si="50"/>
        <v>1.8854585297217882E-2</v>
      </c>
      <c r="K114" s="50">
        <f t="shared" si="51"/>
        <v>3.8673174465113269</v>
      </c>
      <c r="L114" s="51">
        <f t="shared" si="26"/>
        <v>2209361.3463740284</v>
      </c>
      <c r="M114" s="49">
        <f t="shared" si="27"/>
        <v>2.1060025682092996E-2</v>
      </c>
      <c r="N114" s="43">
        <f t="shared" si="28"/>
        <v>4.9817728675836062</v>
      </c>
      <c r="O114" s="43">
        <f t="shared" si="29"/>
        <v>4.9817728675836062</v>
      </c>
      <c r="P114" s="52">
        <f t="shared" si="52"/>
        <v>20.302808301869295</v>
      </c>
      <c r="Q114" s="52">
        <f t="shared" si="36"/>
        <v>32.923182054365945</v>
      </c>
      <c r="R114" s="54">
        <f t="shared" si="53"/>
        <v>8.8031107970115379</v>
      </c>
      <c r="S114" s="54">
        <f t="shared" si="37"/>
        <v>54.386425294390918</v>
      </c>
      <c r="T114" s="54">
        <f t="shared" si="38"/>
        <v>25.284581169452899</v>
      </c>
      <c r="U114" s="54">
        <f t="shared" si="39"/>
        <v>29.101844124938015</v>
      </c>
      <c r="V114" s="54">
        <f t="shared" si="30"/>
        <v>247.84758348618797</v>
      </c>
      <c r="W114" s="54">
        <f t="shared" si="31"/>
        <v>283.64113491373445</v>
      </c>
      <c r="X114" s="54">
        <f t="shared" si="32"/>
        <v>326.46299499129185</v>
      </c>
      <c r="Y114" s="54">
        <f t="shared" si="40"/>
        <v>610.1041299050263</v>
      </c>
      <c r="Z114" s="43">
        <f t="shared" si="54"/>
        <v>14.437500000000002</v>
      </c>
      <c r="AA114" s="54">
        <f t="shared" si="55"/>
        <v>50.900586067641314</v>
      </c>
      <c r="AB114" s="54">
        <f t="shared" si="41"/>
        <v>32.923182054365945</v>
      </c>
      <c r="AC114" s="54">
        <f t="shared" si="33"/>
        <v>50.900586067641314</v>
      </c>
    </row>
    <row r="115" spans="1:29" ht="16.5" x14ac:dyDescent="0.35">
      <c r="A115" s="61">
        <f t="shared" si="34"/>
        <v>3.9041490412400059</v>
      </c>
      <c r="B115" s="43">
        <f t="shared" si="49"/>
        <v>265</v>
      </c>
      <c r="C115" s="42">
        <f t="shared" si="57"/>
        <v>154.93999999999997</v>
      </c>
      <c r="D115" s="51">
        <f t="shared" si="57"/>
        <v>500</v>
      </c>
      <c r="E115" s="56">
        <f t="shared" si="57"/>
        <v>0.2</v>
      </c>
      <c r="F115" s="57">
        <f t="shared" si="57"/>
        <v>980.23210993750001</v>
      </c>
      <c r="G115" s="58">
        <f t="shared" si="57"/>
        <v>2.6584931595742973E-4</v>
      </c>
      <c r="H115" s="58">
        <f t="shared" si="57"/>
        <v>4.3110319016750285E-4</v>
      </c>
      <c r="I115" s="48">
        <f t="shared" si="57"/>
        <v>154.93999999999997</v>
      </c>
      <c r="J115" s="49">
        <f t="shared" si="50"/>
        <v>1.8854585297217882E-2</v>
      </c>
      <c r="K115" s="50">
        <f t="shared" si="51"/>
        <v>3.9041490412400059</v>
      </c>
      <c r="L115" s="51">
        <f t="shared" si="26"/>
        <v>2230402.8830061611</v>
      </c>
      <c r="M115" s="49">
        <f t="shared" si="27"/>
        <v>2.1058622427239906E-2</v>
      </c>
      <c r="N115" s="43">
        <f t="shared" si="28"/>
        <v>5.0767773465071615</v>
      </c>
      <c r="O115" s="43">
        <f t="shared" si="29"/>
        <v>5.0767773465071615</v>
      </c>
      <c r="P115" s="52">
        <f t="shared" si="52"/>
        <v>20.496168380934712</v>
      </c>
      <c r="Q115" s="52">
        <f t="shared" si="36"/>
        <v>33.236736169169433</v>
      </c>
      <c r="R115" s="54">
        <f t="shared" si="53"/>
        <v>8.8031107970115379</v>
      </c>
      <c r="S115" s="54">
        <f t="shared" si="37"/>
        <v>55.083348446106925</v>
      </c>
      <c r="T115" s="54">
        <f t="shared" si="38"/>
        <v>25.572945727441873</v>
      </c>
      <c r="U115" s="54">
        <f t="shared" si="39"/>
        <v>29.510402718665059</v>
      </c>
      <c r="V115" s="54">
        <f t="shared" si="30"/>
        <v>250.67422547727523</v>
      </c>
      <c r="W115" s="54">
        <f t="shared" si="31"/>
        <v>289.60814605863663</v>
      </c>
      <c r="X115" s="54">
        <f t="shared" si="32"/>
        <v>334.19900514727522</v>
      </c>
      <c r="Y115" s="54">
        <f t="shared" si="40"/>
        <v>623.80715120591185</v>
      </c>
      <c r="Z115" s="43">
        <f t="shared" si="54"/>
        <v>14.575000000000001</v>
      </c>
      <c r="AA115" s="54">
        <f t="shared" si="55"/>
        <v>50.326623053790122</v>
      </c>
      <c r="AB115" s="54">
        <f t="shared" si="41"/>
        <v>33.236736169169433</v>
      </c>
      <c r="AC115" s="54">
        <f t="shared" si="33"/>
        <v>50.326623053790122</v>
      </c>
    </row>
    <row r="116" spans="1:29" ht="16.5" x14ac:dyDescent="0.35">
      <c r="A116" s="61">
        <f t="shared" si="34"/>
        <v>3.9409806359686854</v>
      </c>
      <c r="B116" s="43">
        <f t="shared" si="49"/>
        <v>267.5</v>
      </c>
      <c r="C116" s="42">
        <f t="shared" si="57"/>
        <v>154.93999999999997</v>
      </c>
      <c r="D116" s="51">
        <f t="shared" si="57"/>
        <v>500</v>
      </c>
      <c r="E116" s="56">
        <f t="shared" si="57"/>
        <v>0.2</v>
      </c>
      <c r="F116" s="57">
        <f t="shared" si="57"/>
        <v>980.23210993750001</v>
      </c>
      <c r="G116" s="58">
        <f t="shared" si="57"/>
        <v>2.6584931595742973E-4</v>
      </c>
      <c r="H116" s="58">
        <f t="shared" si="57"/>
        <v>4.3110319016750285E-4</v>
      </c>
      <c r="I116" s="48">
        <f t="shared" si="57"/>
        <v>154.93999999999997</v>
      </c>
      <c r="J116" s="49">
        <f t="shared" si="50"/>
        <v>1.8854585297217882E-2</v>
      </c>
      <c r="K116" s="50">
        <f t="shared" si="51"/>
        <v>3.9409806359686854</v>
      </c>
      <c r="L116" s="51">
        <f t="shared" si="26"/>
        <v>2251444.4196382952</v>
      </c>
      <c r="M116" s="49">
        <f t="shared" si="27"/>
        <v>2.1057243877109777E-2</v>
      </c>
      <c r="N116" s="43">
        <f t="shared" si="28"/>
        <v>5.1726787910364607</v>
      </c>
      <c r="O116" s="43">
        <f t="shared" si="29"/>
        <v>5.1726787910364607</v>
      </c>
      <c r="P116" s="52">
        <f t="shared" si="52"/>
        <v>20.689528460000133</v>
      </c>
      <c r="Q116" s="52">
        <f t="shared" si="36"/>
        <v>33.550290283972913</v>
      </c>
      <c r="R116" s="54">
        <f t="shared" si="53"/>
        <v>8.8031107970115379</v>
      </c>
      <c r="S116" s="54">
        <f t="shared" si="37"/>
        <v>55.782065529034426</v>
      </c>
      <c r="T116" s="54">
        <f t="shared" si="38"/>
        <v>25.862207251036594</v>
      </c>
      <c r="U116" s="54">
        <f t="shared" si="39"/>
        <v>29.919858277997836</v>
      </c>
      <c r="V116" s="54">
        <f t="shared" si="30"/>
        <v>253.50965981324512</v>
      </c>
      <c r="W116" s="54">
        <f t="shared" si="31"/>
        <v>295.64702733556788</v>
      </c>
      <c r="X116" s="54">
        <f t="shared" si="32"/>
        <v>342.03256792155645</v>
      </c>
      <c r="Y116" s="54">
        <f t="shared" si="40"/>
        <v>637.67959525712433</v>
      </c>
      <c r="Z116" s="43">
        <f t="shared" si="54"/>
        <v>14.712500000000002</v>
      </c>
      <c r="AA116" s="54">
        <f t="shared" si="55"/>
        <v>49.76373391132018</v>
      </c>
      <c r="AB116" s="54">
        <f t="shared" si="41"/>
        <v>33.550290283972913</v>
      </c>
      <c r="AC116" s="54">
        <f t="shared" si="33"/>
        <v>49.76373391132018</v>
      </c>
    </row>
    <row r="117" spans="1:29" ht="16.5" x14ac:dyDescent="0.35">
      <c r="A117" s="61">
        <f t="shared" si="34"/>
        <v>3.9778122306973649</v>
      </c>
      <c r="B117" s="43">
        <f t="shared" si="49"/>
        <v>270</v>
      </c>
      <c r="C117" s="42">
        <f t="shared" si="57"/>
        <v>154.93999999999997</v>
      </c>
      <c r="D117" s="51">
        <f t="shared" si="57"/>
        <v>500</v>
      </c>
      <c r="E117" s="56">
        <f t="shared" si="57"/>
        <v>0.2</v>
      </c>
      <c r="F117" s="57">
        <f t="shared" si="57"/>
        <v>980.23210993750001</v>
      </c>
      <c r="G117" s="58">
        <f t="shared" si="57"/>
        <v>2.6584931595742973E-4</v>
      </c>
      <c r="H117" s="58">
        <f t="shared" si="57"/>
        <v>4.3110319016750285E-4</v>
      </c>
      <c r="I117" s="48">
        <f t="shared" si="57"/>
        <v>154.93999999999997</v>
      </c>
      <c r="J117" s="49">
        <f t="shared" si="50"/>
        <v>1.8854585297217882E-2</v>
      </c>
      <c r="K117" s="50">
        <f t="shared" si="51"/>
        <v>3.9778122306973649</v>
      </c>
      <c r="L117" s="51">
        <f t="shared" si="26"/>
        <v>2272485.9562704288</v>
      </c>
      <c r="M117" s="49">
        <f t="shared" si="27"/>
        <v>2.1055889373704392E-2</v>
      </c>
      <c r="N117" s="43">
        <f t="shared" si="28"/>
        <v>5.2694771977412644</v>
      </c>
      <c r="O117" s="43">
        <f t="shared" si="29"/>
        <v>5.2694771977412644</v>
      </c>
      <c r="P117" s="52">
        <f t="shared" si="52"/>
        <v>20.882888539065554</v>
      </c>
      <c r="Q117" s="52">
        <f t="shared" si="36"/>
        <v>33.863844398776401</v>
      </c>
      <c r="R117" s="54">
        <f t="shared" si="53"/>
        <v>8.8031107970115379</v>
      </c>
      <c r="S117" s="54">
        <f t="shared" si="37"/>
        <v>56.482576536312948</v>
      </c>
      <c r="T117" s="54">
        <f t="shared" si="38"/>
        <v>26.152365736806818</v>
      </c>
      <c r="U117" s="54">
        <f t="shared" si="39"/>
        <v>30.33021079950613</v>
      </c>
      <c r="V117" s="54">
        <f t="shared" si="30"/>
        <v>256.35388646047329</v>
      </c>
      <c r="W117" s="54">
        <f t="shared" si="31"/>
        <v>301.75806619392478</v>
      </c>
      <c r="X117" s="54">
        <f t="shared" si="32"/>
        <v>349.9639707635323</v>
      </c>
      <c r="Y117" s="54">
        <f t="shared" si="40"/>
        <v>651.72203695745702</v>
      </c>
      <c r="Z117" s="43">
        <f t="shared" si="54"/>
        <v>14.850000000000001</v>
      </c>
      <c r="AA117" s="54">
        <f t="shared" si="55"/>
        <v>49.211609112237127</v>
      </c>
      <c r="AB117" s="54">
        <f t="shared" si="41"/>
        <v>33.863844398776401</v>
      </c>
      <c r="AC117" s="54">
        <f t="shared" si="33"/>
        <v>49.211609112237127</v>
      </c>
    </row>
    <row r="118" spans="1:29" ht="16.5" x14ac:dyDescent="0.35">
      <c r="A118" s="61">
        <f t="shared" si="34"/>
        <v>4.0146438254260444</v>
      </c>
      <c r="B118" s="43">
        <f t="shared" si="49"/>
        <v>272.5</v>
      </c>
      <c r="C118" s="42">
        <f t="shared" si="57"/>
        <v>154.93999999999997</v>
      </c>
      <c r="D118" s="51">
        <f t="shared" si="57"/>
        <v>500</v>
      </c>
      <c r="E118" s="56">
        <f t="shared" si="57"/>
        <v>0.2</v>
      </c>
      <c r="F118" s="57">
        <f t="shared" si="57"/>
        <v>980.23210993750001</v>
      </c>
      <c r="G118" s="58">
        <f t="shared" si="57"/>
        <v>2.6584931595742973E-4</v>
      </c>
      <c r="H118" s="58">
        <f t="shared" si="57"/>
        <v>4.3110319016750285E-4</v>
      </c>
      <c r="I118" s="48">
        <f t="shared" si="57"/>
        <v>154.93999999999997</v>
      </c>
      <c r="J118" s="49">
        <f t="shared" si="50"/>
        <v>1.8854585297217882E-2</v>
      </c>
      <c r="K118" s="50">
        <f t="shared" si="51"/>
        <v>4.0146438254260444</v>
      </c>
      <c r="L118" s="51">
        <f t="shared" si="26"/>
        <v>2293527.492902562</v>
      </c>
      <c r="M118" s="49">
        <f t="shared" si="27"/>
        <v>2.1054558282386299E-2</v>
      </c>
      <c r="N118" s="43">
        <f t="shared" si="28"/>
        <v>5.3671725632527725</v>
      </c>
      <c r="O118" s="43">
        <f t="shared" si="29"/>
        <v>5.3671725632527725</v>
      </c>
      <c r="P118" s="52">
        <f t="shared" si="52"/>
        <v>21.076248618130979</v>
      </c>
      <c r="Q118" s="52">
        <f t="shared" si="36"/>
        <v>34.177398513579888</v>
      </c>
      <c r="R118" s="54">
        <f t="shared" si="53"/>
        <v>8.8031107970115379</v>
      </c>
      <c r="S118" s="54">
        <f t="shared" si="37"/>
        <v>57.184881461204867</v>
      </c>
      <c r="T118" s="54">
        <f t="shared" si="38"/>
        <v>26.443421181383751</v>
      </c>
      <c r="U118" s="54">
        <f t="shared" si="39"/>
        <v>30.741460279821123</v>
      </c>
      <c r="V118" s="54">
        <f t="shared" si="30"/>
        <v>259.20690538593772</v>
      </c>
      <c r="W118" s="54">
        <f t="shared" si="31"/>
        <v>307.9415500823535</v>
      </c>
      <c r="X118" s="54">
        <f t="shared" si="32"/>
        <v>357.99350112184851</v>
      </c>
      <c r="Y118" s="54">
        <f t="shared" si="40"/>
        <v>665.93505120420195</v>
      </c>
      <c r="Z118" s="43">
        <f t="shared" si="54"/>
        <v>14.987500000000002</v>
      </c>
      <c r="AA118" s="54">
        <f t="shared" si="55"/>
        <v>48.669950501943831</v>
      </c>
      <c r="AB118" s="54">
        <f t="shared" si="41"/>
        <v>34.177398513579888</v>
      </c>
      <c r="AC118" s="54">
        <f t="shared" si="33"/>
        <v>48.669950501943831</v>
      </c>
    </row>
    <row r="119" spans="1:29" ht="16.5" x14ac:dyDescent="0.35">
      <c r="A119" s="61">
        <f t="shared" si="34"/>
        <v>4.0514754201547234</v>
      </c>
      <c r="B119" s="43">
        <f t="shared" si="49"/>
        <v>275</v>
      </c>
      <c r="C119" s="42">
        <f t="shared" si="57"/>
        <v>154.93999999999997</v>
      </c>
      <c r="D119" s="51">
        <f t="shared" si="57"/>
        <v>500</v>
      </c>
      <c r="E119" s="56">
        <f t="shared" si="57"/>
        <v>0.2</v>
      </c>
      <c r="F119" s="57">
        <f t="shared" si="57"/>
        <v>980.23210993750001</v>
      </c>
      <c r="G119" s="58">
        <f t="shared" si="57"/>
        <v>2.6584931595742973E-4</v>
      </c>
      <c r="H119" s="58">
        <f t="shared" si="57"/>
        <v>4.3110319016750285E-4</v>
      </c>
      <c r="I119" s="48">
        <f t="shared" si="57"/>
        <v>154.93999999999997</v>
      </c>
      <c r="J119" s="49">
        <f t="shared" si="50"/>
        <v>1.8854585297217882E-2</v>
      </c>
      <c r="K119" s="50">
        <f t="shared" si="51"/>
        <v>4.0514754201547234</v>
      </c>
      <c r="L119" s="51">
        <f t="shared" si="26"/>
        <v>2314569.0295346957</v>
      </c>
      <c r="M119" s="49">
        <f t="shared" si="27"/>
        <v>2.1053249990845905E-2</v>
      </c>
      <c r="N119" s="43">
        <f t="shared" si="28"/>
        <v>5.4657648842619464</v>
      </c>
      <c r="O119" s="43">
        <f t="shared" si="29"/>
        <v>5.4657648842619464</v>
      </c>
      <c r="P119" s="52">
        <f t="shared" si="52"/>
        <v>21.2696086971964</v>
      </c>
      <c r="Q119" s="52">
        <f t="shared" si="36"/>
        <v>34.490952628383376</v>
      </c>
      <c r="R119" s="54">
        <f t="shared" si="53"/>
        <v>8.8031107970115379</v>
      </c>
      <c r="S119" s="54">
        <f t="shared" si="37"/>
        <v>57.888980297092118</v>
      </c>
      <c r="T119" s="54">
        <f t="shared" si="38"/>
        <v>26.735373581458347</v>
      </c>
      <c r="U119" s="54">
        <f t="shared" si="39"/>
        <v>31.153606715633781</v>
      </c>
      <c r="V119" s="54">
        <f t="shared" si="30"/>
        <v>262.06871655720209</v>
      </c>
      <c r="W119" s="54">
        <f t="shared" si="31"/>
        <v>314.19776644876265</v>
      </c>
      <c r="X119" s="54">
        <f t="shared" si="32"/>
        <v>366.121446444414</v>
      </c>
      <c r="Y119" s="54">
        <f t="shared" si="40"/>
        <v>680.31921289317665</v>
      </c>
      <c r="Z119" s="43">
        <f t="shared" si="54"/>
        <v>15.125000000000002</v>
      </c>
      <c r="AA119" s="54">
        <f t="shared" si="55"/>
        <v>48.138470782116428</v>
      </c>
      <c r="AB119" s="54">
        <f t="shared" si="41"/>
        <v>34.490952628383376</v>
      </c>
      <c r="AC119" s="54">
        <f t="shared" si="33"/>
        <v>48.138470782116428</v>
      </c>
    </row>
    <row r="120" spans="1:29" ht="16.5" x14ac:dyDescent="0.35">
      <c r="A120" s="61">
        <f t="shared" si="34"/>
        <v>4.0883070148834024</v>
      </c>
      <c r="B120" s="43">
        <f t="shared" si="49"/>
        <v>277.5</v>
      </c>
      <c r="C120" s="42">
        <f t="shared" si="57"/>
        <v>154.93999999999997</v>
      </c>
      <c r="D120" s="51">
        <f t="shared" si="57"/>
        <v>500</v>
      </c>
      <c r="E120" s="56">
        <f t="shared" si="57"/>
        <v>0.2</v>
      </c>
      <c r="F120" s="57">
        <f t="shared" si="57"/>
        <v>980.23210993750001</v>
      </c>
      <c r="G120" s="58">
        <f t="shared" si="57"/>
        <v>2.6584931595742973E-4</v>
      </c>
      <c r="H120" s="58">
        <f t="shared" si="57"/>
        <v>4.3110319016750285E-4</v>
      </c>
      <c r="I120" s="48">
        <f t="shared" si="57"/>
        <v>154.93999999999997</v>
      </c>
      <c r="J120" s="49">
        <f t="shared" si="50"/>
        <v>1.8854585297217882E-2</v>
      </c>
      <c r="K120" s="50">
        <f t="shared" si="51"/>
        <v>4.0883070148834024</v>
      </c>
      <c r="L120" s="51">
        <f t="shared" si="26"/>
        <v>2335610.5661668298</v>
      </c>
      <c r="M120" s="49">
        <f t="shared" si="27"/>
        <v>2.105196390812315E-2</v>
      </c>
      <c r="N120" s="43">
        <f t="shared" si="28"/>
        <v>5.5652541575179182</v>
      </c>
      <c r="O120" s="43">
        <f t="shared" si="29"/>
        <v>5.5652541575179182</v>
      </c>
      <c r="P120" s="52">
        <f t="shared" si="52"/>
        <v>21.462968776261821</v>
      </c>
      <c r="Q120" s="52">
        <f t="shared" si="36"/>
        <v>34.804506743186863</v>
      </c>
      <c r="R120" s="54">
        <f t="shared" si="53"/>
        <v>8.8031107970115379</v>
      </c>
      <c r="S120" s="54">
        <f t="shared" si="37"/>
        <v>58.594873037472979</v>
      </c>
      <c r="T120" s="54">
        <f t="shared" si="38"/>
        <v>27.028222933779738</v>
      </c>
      <c r="U120" s="54">
        <f t="shared" si="39"/>
        <v>31.566650103693245</v>
      </c>
      <c r="V120" s="54">
        <f t="shared" si="30"/>
        <v>264.9393199424004</v>
      </c>
      <c r="W120" s="54">
        <f t="shared" si="31"/>
        <v>320.52700274033663</v>
      </c>
      <c r="X120" s="54">
        <f t="shared" si="32"/>
        <v>374.34809417841348</v>
      </c>
      <c r="Y120" s="54">
        <f t="shared" si="40"/>
        <v>694.87509691875016</v>
      </c>
      <c r="Z120" s="43">
        <f t="shared" si="54"/>
        <v>15.262500000000001</v>
      </c>
      <c r="AA120" s="54">
        <f t="shared" si="55"/>
        <v>47.616893021535425</v>
      </c>
      <c r="AB120" s="54">
        <f t="shared" si="41"/>
        <v>34.804506743186863</v>
      </c>
      <c r="AC120" s="54">
        <f t="shared" si="33"/>
        <v>47.616893021535425</v>
      </c>
    </row>
    <row r="121" spans="1:29" ht="16.5" x14ac:dyDescent="0.35">
      <c r="A121" s="61">
        <f t="shared" si="34"/>
        <v>4.1251386096120815</v>
      </c>
      <c r="B121" s="43">
        <f t="shared" si="49"/>
        <v>280</v>
      </c>
      <c r="C121" s="42">
        <f t="shared" si="57"/>
        <v>154.93999999999997</v>
      </c>
      <c r="D121" s="51">
        <f t="shared" si="57"/>
        <v>500</v>
      </c>
      <c r="E121" s="56">
        <f t="shared" si="57"/>
        <v>0.2</v>
      </c>
      <c r="F121" s="57">
        <f t="shared" si="57"/>
        <v>980.23210993750001</v>
      </c>
      <c r="G121" s="58">
        <f t="shared" si="57"/>
        <v>2.6584931595742973E-4</v>
      </c>
      <c r="H121" s="58">
        <f t="shared" si="57"/>
        <v>4.3110319016750285E-4</v>
      </c>
      <c r="I121" s="48">
        <f t="shared" si="57"/>
        <v>154.93999999999997</v>
      </c>
      <c r="J121" s="49">
        <f t="shared" si="50"/>
        <v>1.8854585297217882E-2</v>
      </c>
      <c r="K121" s="50">
        <f t="shared" si="51"/>
        <v>4.1251386096120815</v>
      </c>
      <c r="L121" s="51">
        <f t="shared" si="26"/>
        <v>2356652.102798963</v>
      </c>
      <c r="M121" s="49">
        <f t="shared" si="27"/>
        <v>2.1050699463680319E-2</v>
      </c>
      <c r="N121" s="43">
        <f t="shared" si="28"/>
        <v>5.6656403798264332</v>
      </c>
      <c r="O121" s="43">
        <f t="shared" si="29"/>
        <v>5.6656403798264332</v>
      </c>
      <c r="P121" s="52">
        <f t="shared" si="52"/>
        <v>21.656328855327242</v>
      </c>
      <c r="Q121" s="52">
        <f t="shared" si="36"/>
        <v>35.118060857990343</v>
      </c>
      <c r="R121" s="54">
        <f t="shared" si="53"/>
        <v>8.8031107970115379</v>
      </c>
      <c r="S121" s="54">
        <f t="shared" si="37"/>
        <v>59.302559675958904</v>
      </c>
      <c r="T121" s="54">
        <f t="shared" si="38"/>
        <v>27.321969235153674</v>
      </c>
      <c r="U121" s="54">
        <f t="shared" si="39"/>
        <v>31.980590440805241</v>
      </c>
      <c r="V121" s="54">
        <f t="shared" si="30"/>
        <v>267.81871551022147</v>
      </c>
      <c r="W121" s="54">
        <f t="shared" si="31"/>
        <v>326.92954640354822</v>
      </c>
      <c r="X121" s="54">
        <f t="shared" si="32"/>
        <v>382.67373177031914</v>
      </c>
      <c r="Y121" s="54">
        <f t="shared" si="40"/>
        <v>709.60327817386735</v>
      </c>
      <c r="Z121" s="43">
        <f t="shared" si="54"/>
        <v>15.400000000000002</v>
      </c>
      <c r="AA121" s="54">
        <f t="shared" si="55"/>
        <v>47.104950193124743</v>
      </c>
      <c r="AB121" s="54">
        <f t="shared" si="41"/>
        <v>35.118060857990343</v>
      </c>
      <c r="AC121" s="54">
        <f t="shared" si="33"/>
        <v>47.104950193124743</v>
      </c>
    </row>
    <row r="122" spans="1:29" ht="16.5" x14ac:dyDescent="0.35">
      <c r="A122" s="61">
        <f t="shared" si="34"/>
        <v>4.1619702043407614</v>
      </c>
      <c r="B122" s="43">
        <f t="shared" si="49"/>
        <v>282.5</v>
      </c>
      <c r="C122" s="42">
        <f t="shared" si="57"/>
        <v>154.93999999999997</v>
      </c>
      <c r="D122" s="51">
        <f t="shared" si="57"/>
        <v>500</v>
      </c>
      <c r="E122" s="56">
        <f t="shared" si="57"/>
        <v>0.2</v>
      </c>
      <c r="F122" s="57">
        <f t="shared" si="57"/>
        <v>980.23210993750001</v>
      </c>
      <c r="G122" s="58">
        <f t="shared" si="57"/>
        <v>2.6584931595742973E-4</v>
      </c>
      <c r="H122" s="58">
        <f t="shared" si="57"/>
        <v>4.3110319016750285E-4</v>
      </c>
      <c r="I122" s="48">
        <f t="shared" si="57"/>
        <v>154.93999999999997</v>
      </c>
      <c r="J122" s="49">
        <f t="shared" si="50"/>
        <v>1.8854585297217882E-2</v>
      </c>
      <c r="K122" s="50">
        <f t="shared" si="51"/>
        <v>4.1619702043407614</v>
      </c>
      <c r="L122" s="51">
        <f t="shared" si="26"/>
        <v>2377693.6394310971</v>
      </c>
      <c r="M122" s="49">
        <f t="shared" si="27"/>
        <v>2.1049456106522913E-2</v>
      </c>
      <c r="N122" s="43">
        <f t="shared" si="28"/>
        <v>5.7669235480483678</v>
      </c>
      <c r="O122" s="43">
        <f t="shared" si="29"/>
        <v>5.7669235480483678</v>
      </c>
      <c r="P122" s="52">
        <f t="shared" si="52"/>
        <v>21.849688934392663</v>
      </c>
      <c r="Q122" s="52">
        <f t="shared" si="36"/>
        <v>35.431614972793817</v>
      </c>
      <c r="R122" s="54">
        <f t="shared" si="53"/>
        <v>8.8031107970115379</v>
      </c>
      <c r="S122" s="54">
        <f t="shared" si="37"/>
        <v>60.012040206271664</v>
      </c>
      <c r="T122" s="54">
        <f t="shared" si="38"/>
        <v>27.616612482441031</v>
      </c>
      <c r="U122" s="54">
        <f t="shared" si="39"/>
        <v>32.39542772383065</v>
      </c>
      <c r="V122" s="54">
        <f t="shared" si="30"/>
        <v>270.70690322989469</v>
      </c>
      <c r="W122" s="54">
        <f t="shared" si="31"/>
        <v>333.40568488417051</v>
      </c>
      <c r="X122" s="54">
        <f t="shared" si="32"/>
        <v>391.0986466659042</v>
      </c>
      <c r="Y122" s="54">
        <f t="shared" si="40"/>
        <v>724.50433155007477</v>
      </c>
      <c r="Z122" s="43">
        <f t="shared" si="54"/>
        <v>15.537500000000001</v>
      </c>
      <c r="AA122" s="54">
        <f t="shared" si="55"/>
        <v>46.602384735575015</v>
      </c>
      <c r="AB122" s="54">
        <f t="shared" si="41"/>
        <v>35.431614972793817</v>
      </c>
      <c r="AC122" s="54">
        <f t="shared" si="33"/>
        <v>46.602384735575015</v>
      </c>
    </row>
    <row r="123" spans="1:29" ht="16.5" x14ac:dyDescent="0.35">
      <c r="A123" s="61">
        <f t="shared" si="34"/>
        <v>4.1988017990694404</v>
      </c>
      <c r="B123" s="43">
        <f t="shared" si="49"/>
        <v>285</v>
      </c>
      <c r="C123" s="42">
        <f t="shared" ref="C123:I138" si="58">C122</f>
        <v>154.93999999999997</v>
      </c>
      <c r="D123" s="51">
        <f t="shared" si="58"/>
        <v>500</v>
      </c>
      <c r="E123" s="56">
        <f t="shared" si="58"/>
        <v>0.2</v>
      </c>
      <c r="F123" s="57">
        <f t="shared" si="58"/>
        <v>980.23210993750001</v>
      </c>
      <c r="G123" s="58">
        <f t="shared" si="58"/>
        <v>2.6584931595742973E-4</v>
      </c>
      <c r="H123" s="58">
        <f t="shared" si="58"/>
        <v>4.3110319016750285E-4</v>
      </c>
      <c r="I123" s="48">
        <f t="shared" si="58"/>
        <v>154.93999999999997</v>
      </c>
      <c r="J123" s="49">
        <f t="shared" si="50"/>
        <v>1.8854585297217882E-2</v>
      </c>
      <c r="K123" s="50">
        <f t="shared" si="51"/>
        <v>4.1988017990694404</v>
      </c>
      <c r="L123" s="51">
        <f t="shared" si="26"/>
        <v>2398735.1760632307</v>
      </c>
      <c r="M123" s="49">
        <f t="shared" si="27"/>
        <v>2.1048233304365709E-2</v>
      </c>
      <c r="N123" s="43">
        <f t="shared" si="28"/>
        <v>5.8691036590982701</v>
      </c>
      <c r="O123" s="43">
        <f t="shared" si="29"/>
        <v>5.8691036590982701</v>
      </c>
      <c r="P123" s="52">
        <f t="shared" si="52"/>
        <v>22.043049013458084</v>
      </c>
      <c r="Q123" s="52">
        <f t="shared" si="36"/>
        <v>35.745169087597311</v>
      </c>
      <c r="R123" s="54">
        <f t="shared" si="53"/>
        <v>8.8031107970115379</v>
      </c>
      <c r="S123" s="54">
        <f t="shared" si="37"/>
        <v>60.723314622240395</v>
      </c>
      <c r="T123" s="54">
        <f t="shared" si="38"/>
        <v>27.912152672556353</v>
      </c>
      <c r="U123" s="54">
        <f t="shared" si="39"/>
        <v>32.811161949684049</v>
      </c>
      <c r="V123" s="54">
        <f t="shared" si="30"/>
        <v>273.6038830711754</v>
      </c>
      <c r="W123" s="54">
        <f t="shared" si="31"/>
        <v>339.95570562728892</v>
      </c>
      <c r="X123" s="54">
        <f t="shared" si="32"/>
        <v>399.62312631025441</v>
      </c>
      <c r="Y123" s="54">
        <f t="shared" si="40"/>
        <v>739.57883193754333</v>
      </c>
      <c r="Z123" s="43">
        <f t="shared" si="54"/>
        <v>15.675000000000002</v>
      </c>
      <c r="AA123" s="54">
        <f t="shared" si="55"/>
        <v>46.108948138041598</v>
      </c>
      <c r="AB123" s="54">
        <f t="shared" si="41"/>
        <v>35.745169087597311</v>
      </c>
      <c r="AC123" s="54">
        <f t="shared" si="33"/>
        <v>46.108948138041598</v>
      </c>
    </row>
    <row r="124" spans="1:29" ht="16.5" x14ac:dyDescent="0.35">
      <c r="A124" s="61">
        <f t="shared" si="34"/>
        <v>4.2356333937981194</v>
      </c>
      <c r="B124" s="43">
        <f t="shared" si="49"/>
        <v>287.5</v>
      </c>
      <c r="C124" s="42">
        <f t="shared" si="58"/>
        <v>154.93999999999997</v>
      </c>
      <c r="D124" s="51">
        <f t="shared" si="58"/>
        <v>500</v>
      </c>
      <c r="E124" s="56">
        <f t="shared" si="58"/>
        <v>0.2</v>
      </c>
      <c r="F124" s="57">
        <f t="shared" si="58"/>
        <v>980.23210993750001</v>
      </c>
      <c r="G124" s="58">
        <f t="shared" si="58"/>
        <v>2.6584931595742973E-4</v>
      </c>
      <c r="H124" s="58">
        <f t="shared" si="58"/>
        <v>4.3110319016750285E-4</v>
      </c>
      <c r="I124" s="48">
        <f t="shared" si="58"/>
        <v>154.93999999999997</v>
      </c>
      <c r="J124" s="49">
        <f t="shared" si="50"/>
        <v>1.8854585297217882E-2</v>
      </c>
      <c r="K124" s="50">
        <f t="shared" si="51"/>
        <v>4.2356333937981194</v>
      </c>
      <c r="L124" s="51">
        <f t="shared" si="26"/>
        <v>2419776.7126953634</v>
      </c>
      <c r="M124" s="49">
        <f t="shared" si="27"/>
        <v>2.1047030542841315E-2</v>
      </c>
      <c r="N124" s="43">
        <f t="shared" si="28"/>
        <v>5.9721807099430055</v>
      </c>
      <c r="O124" s="43">
        <f t="shared" si="29"/>
        <v>5.9721807099430055</v>
      </c>
      <c r="P124" s="52">
        <f t="shared" si="52"/>
        <v>22.236409092523502</v>
      </c>
      <c r="Q124" s="52">
        <f t="shared" si="36"/>
        <v>36.058723202400792</v>
      </c>
      <c r="R124" s="54">
        <f t="shared" si="53"/>
        <v>8.8031107970115379</v>
      </c>
      <c r="S124" s="54">
        <f t="shared" si="37"/>
        <v>61.436382917798753</v>
      </c>
      <c r="T124" s="54">
        <f t="shared" si="38"/>
        <v>28.208589802466506</v>
      </c>
      <c r="U124" s="54">
        <f t="shared" si="39"/>
        <v>33.227793115332261</v>
      </c>
      <c r="V124" s="54">
        <f t="shared" si="30"/>
        <v>276.50965500433188</v>
      </c>
      <c r="W124" s="54">
        <f t="shared" si="31"/>
        <v>346.57989607731281</v>
      </c>
      <c r="X124" s="54">
        <f t="shared" si="32"/>
        <v>408.24745814777879</v>
      </c>
      <c r="Y124" s="54">
        <f t="shared" si="40"/>
        <v>754.82735422509154</v>
      </c>
      <c r="Z124" s="43">
        <f t="shared" si="54"/>
        <v>15.812500000000002</v>
      </c>
      <c r="AA124" s="54">
        <f t="shared" si="55"/>
        <v>45.624400546512518</v>
      </c>
      <c r="AB124" s="54">
        <f t="shared" si="41"/>
        <v>36.058723202400792</v>
      </c>
      <c r="AC124" s="54">
        <f t="shared" si="33"/>
        <v>45.624400546512518</v>
      </c>
    </row>
    <row r="125" spans="1:29" ht="16.5" x14ac:dyDescent="0.35">
      <c r="A125" s="61">
        <f t="shared" si="34"/>
        <v>4.2724649885267993</v>
      </c>
      <c r="B125" s="43">
        <f t="shared" si="49"/>
        <v>290</v>
      </c>
      <c r="C125" s="42">
        <f t="shared" si="58"/>
        <v>154.93999999999997</v>
      </c>
      <c r="D125" s="51">
        <f t="shared" si="58"/>
        <v>500</v>
      </c>
      <c r="E125" s="56">
        <f t="shared" si="58"/>
        <v>0.2</v>
      </c>
      <c r="F125" s="57">
        <f t="shared" si="58"/>
        <v>980.23210993750001</v>
      </c>
      <c r="G125" s="58">
        <f t="shared" si="58"/>
        <v>2.6584931595742973E-4</v>
      </c>
      <c r="H125" s="58">
        <f t="shared" si="58"/>
        <v>4.3110319016750285E-4</v>
      </c>
      <c r="I125" s="48">
        <f t="shared" si="58"/>
        <v>154.93999999999997</v>
      </c>
      <c r="J125" s="49">
        <f t="shared" si="50"/>
        <v>1.8854585297217882E-2</v>
      </c>
      <c r="K125" s="50">
        <f t="shared" si="51"/>
        <v>4.2724649885267993</v>
      </c>
      <c r="L125" s="51">
        <f t="shared" si="26"/>
        <v>2440818.2493274976</v>
      </c>
      <c r="M125" s="49">
        <f t="shared" si="27"/>
        <v>2.1045847324748703E-2</v>
      </c>
      <c r="N125" s="43">
        <f t="shared" si="28"/>
        <v>6.0761546976003853</v>
      </c>
      <c r="O125" s="43">
        <f t="shared" si="29"/>
        <v>6.0761546976003853</v>
      </c>
      <c r="P125" s="52">
        <f t="shared" si="52"/>
        <v>22.42976917158893</v>
      </c>
      <c r="Q125" s="52">
        <f t="shared" si="36"/>
        <v>36.372277317204279</v>
      </c>
      <c r="R125" s="54">
        <f t="shared" si="53"/>
        <v>8.8031107970115379</v>
      </c>
      <c r="S125" s="54">
        <f t="shared" si="37"/>
        <v>62.151245086982442</v>
      </c>
      <c r="T125" s="54">
        <f t="shared" si="38"/>
        <v>28.505923869189317</v>
      </c>
      <c r="U125" s="54">
        <f t="shared" si="39"/>
        <v>33.645321217793125</v>
      </c>
      <c r="V125" s="54">
        <f t="shared" si="30"/>
        <v>279.42421900013187</v>
      </c>
      <c r="W125" s="54">
        <f t="shared" si="31"/>
        <v>353.27854367798722</v>
      </c>
      <c r="X125" s="54">
        <f t="shared" si="32"/>
        <v>416.97192962222249</v>
      </c>
      <c r="Y125" s="54">
        <f t="shared" si="40"/>
        <v>770.25047330020971</v>
      </c>
      <c r="Z125" s="43">
        <f t="shared" si="54"/>
        <v>15.950000000000001</v>
      </c>
      <c r="AA125" s="54">
        <f t="shared" si="55"/>
        <v>45.148510390538739</v>
      </c>
      <c r="AB125" s="54">
        <f t="shared" si="41"/>
        <v>36.372277317204279</v>
      </c>
      <c r="AC125" s="54">
        <f t="shared" si="33"/>
        <v>45.148510390538739</v>
      </c>
    </row>
    <row r="126" spans="1:29" ht="16.5" x14ac:dyDescent="0.35">
      <c r="A126" s="61">
        <f t="shared" si="34"/>
        <v>4.3092965832554784</v>
      </c>
      <c r="B126" s="43">
        <f t="shared" si="49"/>
        <v>292.5</v>
      </c>
      <c r="C126" s="42">
        <f t="shared" si="58"/>
        <v>154.93999999999997</v>
      </c>
      <c r="D126" s="51">
        <f t="shared" si="58"/>
        <v>500</v>
      </c>
      <c r="E126" s="56">
        <f t="shared" si="58"/>
        <v>0.2</v>
      </c>
      <c r="F126" s="57">
        <f t="shared" si="58"/>
        <v>980.23210993750001</v>
      </c>
      <c r="G126" s="58">
        <f t="shared" si="58"/>
        <v>2.6584931595742973E-4</v>
      </c>
      <c r="H126" s="58">
        <f t="shared" si="58"/>
        <v>4.3110319016750285E-4</v>
      </c>
      <c r="I126" s="48">
        <f t="shared" si="58"/>
        <v>154.93999999999997</v>
      </c>
      <c r="J126" s="49">
        <f t="shared" si="50"/>
        <v>1.8854585297217882E-2</v>
      </c>
      <c r="K126" s="50">
        <f t="shared" si="51"/>
        <v>4.3092965832554784</v>
      </c>
      <c r="L126" s="51">
        <f t="shared" si="26"/>
        <v>2461859.7859596307</v>
      </c>
      <c r="M126" s="49">
        <f t="shared" si="27"/>
        <v>2.1044683169339329E-2</v>
      </c>
      <c r="N126" s="43">
        <f t="shared" si="28"/>
        <v>6.1810256191378787</v>
      </c>
      <c r="O126" s="43">
        <f t="shared" si="29"/>
        <v>6.1810256191378787</v>
      </c>
      <c r="P126" s="52">
        <f t="shared" si="52"/>
        <v>22.623129250654351</v>
      </c>
      <c r="Q126" s="52">
        <f t="shared" si="36"/>
        <v>36.685831432007753</v>
      </c>
      <c r="R126" s="54">
        <f t="shared" si="53"/>
        <v>8.8031107970115379</v>
      </c>
      <c r="S126" s="54">
        <f t="shared" si="37"/>
        <v>62.86790112392633</v>
      </c>
      <c r="T126" s="54">
        <f t="shared" si="38"/>
        <v>28.804154869792228</v>
      </c>
      <c r="U126" s="54">
        <f t="shared" si="39"/>
        <v>34.063746254134088</v>
      </c>
      <c r="V126" s="54">
        <f t="shared" si="30"/>
        <v>282.3475750298295</v>
      </c>
      <c r="W126" s="54">
        <f t="shared" si="31"/>
        <v>360.05193587240285</v>
      </c>
      <c r="X126" s="54">
        <f t="shared" si="32"/>
        <v>425.79682817667612</v>
      </c>
      <c r="Y126" s="54">
        <f t="shared" si="40"/>
        <v>785.84876404907891</v>
      </c>
      <c r="Z126" s="43">
        <f t="shared" si="54"/>
        <v>16.087500000000002</v>
      </c>
      <c r="AA126" s="54">
        <f t="shared" si="55"/>
        <v>44.681054029108672</v>
      </c>
      <c r="AB126" s="54">
        <f t="shared" si="41"/>
        <v>36.685831432007753</v>
      </c>
      <c r="AC126" s="54">
        <f t="shared" si="33"/>
        <v>44.681054029108672</v>
      </c>
    </row>
    <row r="127" spans="1:29" ht="16.5" x14ac:dyDescent="0.35">
      <c r="A127" s="61">
        <f t="shared" si="34"/>
        <v>4.3461281779841574</v>
      </c>
      <c r="B127" s="43">
        <f t="shared" si="49"/>
        <v>295</v>
      </c>
      <c r="C127" s="42">
        <f t="shared" si="58"/>
        <v>154.93999999999997</v>
      </c>
      <c r="D127" s="51">
        <f t="shared" si="58"/>
        <v>500</v>
      </c>
      <c r="E127" s="56">
        <f t="shared" si="58"/>
        <v>0.2</v>
      </c>
      <c r="F127" s="57">
        <f t="shared" si="58"/>
        <v>980.23210993750001</v>
      </c>
      <c r="G127" s="58">
        <f t="shared" si="58"/>
        <v>2.6584931595742973E-4</v>
      </c>
      <c r="H127" s="58">
        <f t="shared" si="58"/>
        <v>4.3110319016750285E-4</v>
      </c>
      <c r="I127" s="48">
        <f t="shared" si="58"/>
        <v>154.93999999999997</v>
      </c>
      <c r="J127" s="49">
        <f t="shared" si="50"/>
        <v>1.8854585297217882E-2</v>
      </c>
      <c r="K127" s="50">
        <f t="shared" si="51"/>
        <v>4.3461281779841574</v>
      </c>
      <c r="L127" s="51">
        <f t="shared" si="26"/>
        <v>2482901.3225917639</v>
      </c>
      <c r="M127" s="49">
        <f t="shared" si="27"/>
        <v>2.1043537611638751E-2</v>
      </c>
      <c r="N127" s="43">
        <f t="shared" si="28"/>
        <v>6.2867934716713636</v>
      </c>
      <c r="O127" s="43">
        <f t="shared" si="29"/>
        <v>6.2867934716713636</v>
      </c>
      <c r="P127" s="52">
        <f t="shared" si="52"/>
        <v>22.816489329719772</v>
      </c>
      <c r="Q127" s="52">
        <f t="shared" si="36"/>
        <v>36.99938554681124</v>
      </c>
      <c r="R127" s="54">
        <f t="shared" si="53"/>
        <v>8.8031107970115379</v>
      </c>
      <c r="S127" s="54">
        <f t="shared" si="37"/>
        <v>63.586351022862189</v>
      </c>
      <c r="T127" s="54">
        <f t="shared" si="38"/>
        <v>29.103282801391135</v>
      </c>
      <c r="U127" s="54">
        <f t="shared" si="39"/>
        <v>34.483068221471072</v>
      </c>
      <c r="V127" s="54">
        <f t="shared" si="30"/>
        <v>285.27972306515386</v>
      </c>
      <c r="W127" s="54">
        <f t="shared" si="31"/>
        <v>366.90036010300793</v>
      </c>
      <c r="X127" s="54">
        <f t="shared" si="32"/>
        <v>434.72244125358827</v>
      </c>
      <c r="Y127" s="54">
        <f t="shared" si="40"/>
        <v>801.62280135659626</v>
      </c>
      <c r="Z127" s="43">
        <f t="shared" si="54"/>
        <v>16.225000000000001</v>
      </c>
      <c r="AA127" s="54">
        <f t="shared" si="55"/>
        <v>44.221815414530539</v>
      </c>
      <c r="AB127" s="54">
        <f t="shared" si="41"/>
        <v>36.99938554681124</v>
      </c>
      <c r="AC127" s="54">
        <f t="shared" si="33"/>
        <v>44.221815414530539</v>
      </c>
    </row>
    <row r="128" spans="1:29" ht="16.5" x14ac:dyDescent="0.35">
      <c r="A128" s="61">
        <f t="shared" si="34"/>
        <v>4.3829597727128373</v>
      </c>
      <c r="B128" s="43">
        <f t="shared" si="49"/>
        <v>297.5</v>
      </c>
      <c r="C128" s="42">
        <f t="shared" si="58"/>
        <v>154.93999999999997</v>
      </c>
      <c r="D128" s="51">
        <f t="shared" si="58"/>
        <v>500</v>
      </c>
      <c r="E128" s="56">
        <f t="shared" si="58"/>
        <v>0.2</v>
      </c>
      <c r="F128" s="57">
        <f t="shared" si="58"/>
        <v>980.23210993750001</v>
      </c>
      <c r="G128" s="58">
        <f t="shared" si="58"/>
        <v>2.6584931595742973E-4</v>
      </c>
      <c r="H128" s="58">
        <f t="shared" si="58"/>
        <v>4.3110319016750285E-4</v>
      </c>
      <c r="I128" s="48">
        <f t="shared" si="58"/>
        <v>154.93999999999997</v>
      </c>
      <c r="J128" s="49">
        <f t="shared" si="50"/>
        <v>1.8854585297217882E-2</v>
      </c>
      <c r="K128" s="50">
        <f t="shared" si="51"/>
        <v>4.3829597727128373</v>
      </c>
      <c r="L128" s="51">
        <f t="shared" si="26"/>
        <v>2503942.859223898</v>
      </c>
      <c r="M128" s="49">
        <f t="shared" si="27"/>
        <v>2.104241020180167E-2</v>
      </c>
      <c r="N128" s="43">
        <f t="shared" si="28"/>
        <v>6.3934582523639341</v>
      </c>
      <c r="O128" s="43">
        <f t="shared" si="29"/>
        <v>6.3934582523639341</v>
      </c>
      <c r="P128" s="52">
        <f t="shared" si="52"/>
        <v>23.009849408785193</v>
      </c>
      <c r="Q128" s="52">
        <f t="shared" si="36"/>
        <v>37.312939661614728</v>
      </c>
      <c r="R128" s="54">
        <f t="shared" si="53"/>
        <v>8.8031107970115379</v>
      </c>
      <c r="S128" s="54">
        <f t="shared" si="37"/>
        <v>64.306594778116249</v>
      </c>
      <c r="T128" s="54">
        <f t="shared" si="38"/>
        <v>29.403307661149128</v>
      </c>
      <c r="U128" s="54">
        <f t="shared" si="39"/>
        <v>34.903287116967121</v>
      </c>
      <c r="V128" s="54">
        <f t="shared" si="30"/>
        <v>288.2206630782967</v>
      </c>
      <c r="W128" s="54">
        <f t="shared" si="31"/>
        <v>373.82410381161816</v>
      </c>
      <c r="X128" s="54">
        <f t="shared" si="32"/>
        <v>443.74905629477428</v>
      </c>
      <c r="Y128" s="54">
        <f t="shared" si="40"/>
        <v>817.57316010639238</v>
      </c>
      <c r="Z128" s="43">
        <f t="shared" si="54"/>
        <v>16.362500000000001</v>
      </c>
      <c r="AA128" s="54">
        <f t="shared" si="55"/>
        <v>43.77058577326406</v>
      </c>
      <c r="AB128" s="54">
        <f t="shared" si="41"/>
        <v>37.312939661614728</v>
      </c>
      <c r="AC128" s="54">
        <f t="shared" si="33"/>
        <v>43.77058577326406</v>
      </c>
    </row>
    <row r="129" spans="1:29" ht="16.5" x14ac:dyDescent="0.35">
      <c r="A129" s="61">
        <f t="shared" si="34"/>
        <v>4.4197913674415163</v>
      </c>
      <c r="B129" s="43">
        <f t="shared" si="49"/>
        <v>300</v>
      </c>
      <c r="C129" s="42">
        <f t="shared" si="58"/>
        <v>154.93999999999997</v>
      </c>
      <c r="D129" s="51">
        <f t="shared" si="58"/>
        <v>500</v>
      </c>
      <c r="E129" s="56">
        <f t="shared" si="58"/>
        <v>0.2</v>
      </c>
      <c r="F129" s="57">
        <f t="shared" si="58"/>
        <v>980.23210993750001</v>
      </c>
      <c r="G129" s="58">
        <f t="shared" si="58"/>
        <v>2.6584931595742973E-4</v>
      </c>
      <c r="H129" s="58">
        <f t="shared" si="58"/>
        <v>4.3110319016750285E-4</v>
      </c>
      <c r="I129" s="48">
        <f t="shared" si="58"/>
        <v>154.93999999999997</v>
      </c>
      <c r="J129" s="49">
        <f t="shared" si="50"/>
        <v>1.8854585297217882E-2</v>
      </c>
      <c r="K129" s="50">
        <f t="shared" si="51"/>
        <v>4.4197913674415163</v>
      </c>
      <c r="L129" s="51">
        <f t="shared" si="26"/>
        <v>2524984.3958560317</v>
      </c>
      <c r="M129" s="49">
        <f t="shared" si="27"/>
        <v>2.1041300504498379E-2</v>
      </c>
      <c r="N129" s="43">
        <f t="shared" si="28"/>
        <v>6.5010199584246866</v>
      </c>
      <c r="O129" s="43">
        <f t="shared" si="29"/>
        <v>6.5010199584246866</v>
      </c>
      <c r="P129" s="52">
        <f t="shared" si="52"/>
        <v>23.203209487850614</v>
      </c>
      <c r="Q129" s="52">
        <f t="shared" si="36"/>
        <v>37.626493776418222</v>
      </c>
      <c r="R129" s="54">
        <f t="shared" si="53"/>
        <v>8.8031107970115379</v>
      </c>
      <c r="S129" s="54">
        <f t="shared" si="37"/>
        <v>65.028632384106672</v>
      </c>
      <c r="T129" s="54">
        <f t="shared" si="38"/>
        <v>29.704229446275299</v>
      </c>
      <c r="U129" s="54">
        <f t="shared" si="39"/>
        <v>35.324402937831366</v>
      </c>
      <c r="V129" s="54">
        <f t="shared" si="30"/>
        <v>291.17039504190052</v>
      </c>
      <c r="W129" s="54">
        <f t="shared" si="31"/>
        <v>380.82345443942694</v>
      </c>
      <c r="X129" s="54">
        <f t="shared" si="32"/>
        <v>452.87696074142775</v>
      </c>
      <c r="Y129" s="54">
        <f t="shared" si="40"/>
        <v>833.70041518085463</v>
      </c>
      <c r="Z129" s="43">
        <f t="shared" si="54"/>
        <v>16.5</v>
      </c>
      <c r="AA129" s="54">
        <f t="shared" si="55"/>
        <v>43.327163302712123</v>
      </c>
      <c r="AB129" s="54">
        <f t="shared" si="41"/>
        <v>37.626493776418222</v>
      </c>
      <c r="AC129" s="54">
        <f t="shared" si="33"/>
        <v>43.327163302712123</v>
      </c>
    </row>
    <row r="130" spans="1:29" ht="16.5" x14ac:dyDescent="0.35">
      <c r="A130" s="61">
        <f t="shared" si="34"/>
        <v>4.4566229621701954</v>
      </c>
      <c r="B130" s="43">
        <f t="shared" si="49"/>
        <v>302.5</v>
      </c>
      <c r="C130" s="42">
        <f t="shared" si="58"/>
        <v>154.93999999999997</v>
      </c>
      <c r="D130" s="51">
        <f t="shared" si="58"/>
        <v>500</v>
      </c>
      <c r="E130" s="56">
        <f t="shared" si="58"/>
        <v>0.2</v>
      </c>
      <c r="F130" s="57">
        <f t="shared" si="58"/>
        <v>980.23210993750001</v>
      </c>
      <c r="G130" s="58">
        <f t="shared" si="58"/>
        <v>2.6584931595742973E-4</v>
      </c>
      <c r="H130" s="58">
        <f t="shared" si="58"/>
        <v>4.3110319016750285E-4</v>
      </c>
      <c r="I130" s="48">
        <f t="shared" si="58"/>
        <v>154.93999999999997</v>
      </c>
      <c r="J130" s="49">
        <f t="shared" si="50"/>
        <v>1.8854585297217882E-2</v>
      </c>
      <c r="K130" s="50">
        <f t="shared" si="51"/>
        <v>4.4566229621701954</v>
      </c>
      <c r="L130" s="51">
        <f t="shared" si="26"/>
        <v>2546025.9324881653</v>
      </c>
      <c r="M130" s="49">
        <f t="shared" si="27"/>
        <v>2.1040208098331022E-2</v>
      </c>
      <c r="N130" s="43">
        <f t="shared" si="28"/>
        <v>6.6094785871076365</v>
      </c>
      <c r="O130" s="43">
        <f t="shared" si="29"/>
        <v>6.6094785871076365</v>
      </c>
      <c r="P130" s="52">
        <f t="shared" si="52"/>
        <v>23.396569566916043</v>
      </c>
      <c r="Q130" s="52">
        <f t="shared" si="36"/>
        <v>37.94004789122171</v>
      </c>
      <c r="R130" s="54">
        <f t="shared" si="53"/>
        <v>8.8031107970115379</v>
      </c>
      <c r="S130" s="54">
        <f t="shared" si="37"/>
        <v>65.752463835341487</v>
      </c>
      <c r="T130" s="54">
        <f t="shared" si="38"/>
        <v>30.006048154023681</v>
      </c>
      <c r="U130" s="54">
        <f t="shared" si="39"/>
        <v>35.746415681317814</v>
      </c>
      <c r="V130" s="54">
        <f t="shared" si="30"/>
        <v>294.12891892904861</v>
      </c>
      <c r="W130" s="54">
        <f t="shared" si="31"/>
        <v>387.89869942701552</v>
      </c>
      <c r="X130" s="54">
        <f t="shared" si="32"/>
        <v>462.10644203412983</v>
      </c>
      <c r="Y130" s="54">
        <f t="shared" si="40"/>
        <v>850.00514146114529</v>
      </c>
      <c r="Z130" s="43">
        <f t="shared" si="54"/>
        <v>16.637499999999999</v>
      </c>
      <c r="AA130" s="54">
        <f t="shared" si="55"/>
        <v>42.891352883049315</v>
      </c>
      <c r="AB130" s="54">
        <f t="shared" si="41"/>
        <v>37.94004789122171</v>
      </c>
      <c r="AC130" s="54">
        <f t="shared" si="33"/>
        <v>42.891352883049315</v>
      </c>
    </row>
    <row r="131" spans="1:29" ht="16.5" x14ac:dyDescent="0.35">
      <c r="A131" s="61">
        <f t="shared" si="34"/>
        <v>4.4934545568988744</v>
      </c>
      <c r="B131" s="43">
        <f t="shared" si="49"/>
        <v>305</v>
      </c>
      <c r="C131" s="42">
        <f t="shared" si="58"/>
        <v>154.93999999999997</v>
      </c>
      <c r="D131" s="51">
        <f t="shared" si="58"/>
        <v>500</v>
      </c>
      <c r="E131" s="56">
        <f t="shared" si="58"/>
        <v>0.2</v>
      </c>
      <c r="F131" s="57">
        <f t="shared" si="58"/>
        <v>980.23210993750001</v>
      </c>
      <c r="G131" s="58">
        <f t="shared" si="58"/>
        <v>2.6584931595742973E-4</v>
      </c>
      <c r="H131" s="58">
        <f t="shared" si="58"/>
        <v>4.3110319016750285E-4</v>
      </c>
      <c r="I131" s="48">
        <f t="shared" si="58"/>
        <v>154.93999999999997</v>
      </c>
      <c r="J131" s="49">
        <f t="shared" si="50"/>
        <v>1.8854585297217882E-2</v>
      </c>
      <c r="K131" s="50">
        <f t="shared" si="51"/>
        <v>4.4934545568988744</v>
      </c>
      <c r="L131" s="51">
        <f t="shared" si="26"/>
        <v>2567067.469120299</v>
      </c>
      <c r="M131" s="49">
        <f t="shared" si="27"/>
        <v>2.1039132575277873E-2</v>
      </c>
      <c r="N131" s="43">
        <f t="shared" si="28"/>
        <v>6.7188341357106056</v>
      </c>
      <c r="O131" s="43">
        <f t="shared" si="29"/>
        <v>6.7188341357106056</v>
      </c>
      <c r="P131" s="52">
        <f t="shared" si="52"/>
        <v>23.589929645981464</v>
      </c>
      <c r="Q131" s="52">
        <f t="shared" si="36"/>
        <v>38.25360200602519</v>
      </c>
      <c r="R131" s="54">
        <f t="shared" si="53"/>
        <v>8.8031107970115379</v>
      </c>
      <c r="S131" s="54">
        <f t="shared" si="37"/>
        <v>66.478089126416322</v>
      </c>
      <c r="T131" s="54">
        <f t="shared" si="38"/>
        <v>30.308763781692068</v>
      </c>
      <c r="U131" s="54">
        <f t="shared" si="39"/>
        <v>36.169325344724257</v>
      </c>
      <c r="V131" s="54">
        <f t="shared" si="30"/>
        <v>297.09623471325295</v>
      </c>
      <c r="W131" s="54">
        <f t="shared" si="31"/>
        <v>395.05012621436242</v>
      </c>
      <c r="X131" s="54">
        <f t="shared" si="32"/>
        <v>471.43778761285893</v>
      </c>
      <c r="Y131" s="54">
        <f t="shared" si="40"/>
        <v>866.48791382722129</v>
      </c>
      <c r="Z131" s="43">
        <f t="shared" si="54"/>
        <v>16.774999999999999</v>
      </c>
      <c r="AA131" s="54">
        <f t="shared" si="55"/>
        <v>42.462965803224513</v>
      </c>
      <c r="AB131" s="54">
        <f t="shared" si="41"/>
        <v>38.25360200602519</v>
      </c>
      <c r="AC131" s="54">
        <f t="shared" si="33"/>
        <v>42.462965803224513</v>
      </c>
    </row>
    <row r="132" spans="1:29" ht="16.5" x14ac:dyDescent="0.35">
      <c r="A132" s="61">
        <f t="shared" si="34"/>
        <v>4.5302861516275543</v>
      </c>
      <c r="B132" s="43">
        <f t="shared" si="49"/>
        <v>307.5</v>
      </c>
      <c r="C132" s="42">
        <f t="shared" si="58"/>
        <v>154.93999999999997</v>
      </c>
      <c r="D132" s="51">
        <f t="shared" si="58"/>
        <v>500</v>
      </c>
      <c r="E132" s="56">
        <f t="shared" si="58"/>
        <v>0.2</v>
      </c>
      <c r="F132" s="57">
        <f t="shared" si="58"/>
        <v>980.23210993750001</v>
      </c>
      <c r="G132" s="58">
        <f t="shared" si="58"/>
        <v>2.6584931595742973E-4</v>
      </c>
      <c r="H132" s="58">
        <f t="shared" si="58"/>
        <v>4.3110319016750285E-4</v>
      </c>
      <c r="I132" s="48">
        <f t="shared" si="58"/>
        <v>154.93999999999997</v>
      </c>
      <c r="J132" s="49">
        <f t="shared" si="50"/>
        <v>1.8854585297217882E-2</v>
      </c>
      <c r="K132" s="50">
        <f t="shared" si="51"/>
        <v>4.5302861516275543</v>
      </c>
      <c r="L132" s="51">
        <f t="shared" si="26"/>
        <v>2588109.0057524326</v>
      </c>
      <c r="M132" s="49">
        <f t="shared" si="27"/>
        <v>2.1038073540164022E-2</v>
      </c>
      <c r="N132" s="43">
        <f t="shared" si="28"/>
        <v>6.8290866015741551</v>
      </c>
      <c r="O132" s="43">
        <f t="shared" si="29"/>
        <v>6.8290866015741551</v>
      </c>
      <c r="P132" s="52">
        <f t="shared" si="52"/>
        <v>23.783289725046881</v>
      </c>
      <c r="Q132" s="52">
        <f t="shared" si="36"/>
        <v>38.567156120828678</v>
      </c>
      <c r="R132" s="54">
        <f t="shared" si="53"/>
        <v>8.8031107970115379</v>
      </c>
      <c r="S132" s="54">
        <f t="shared" si="37"/>
        <v>67.205508252012336</v>
      </c>
      <c r="T132" s="54">
        <f t="shared" si="38"/>
        <v>30.612376326621035</v>
      </c>
      <c r="U132" s="54">
        <f t="shared" si="39"/>
        <v>36.59313192539129</v>
      </c>
      <c r="V132" s="54">
        <f t="shared" si="30"/>
        <v>300.07234236844511</v>
      </c>
      <c r="W132" s="54">
        <f t="shared" si="31"/>
        <v>402.27802224085332</v>
      </c>
      <c r="X132" s="54">
        <f t="shared" si="32"/>
        <v>480.87128491700088</v>
      </c>
      <c r="Y132" s="54">
        <f t="shared" si="40"/>
        <v>883.1493071578542</v>
      </c>
      <c r="Z132" s="43">
        <f t="shared" si="54"/>
        <v>16.912500000000001</v>
      </c>
      <c r="AA132" s="54">
        <f t="shared" si="55"/>
        <v>42.041819500330767</v>
      </c>
      <c r="AB132" s="54">
        <f t="shared" si="41"/>
        <v>38.567156120828678</v>
      </c>
      <c r="AC132" s="54">
        <f t="shared" si="33"/>
        <v>42.041819500330767</v>
      </c>
    </row>
    <row r="133" spans="1:29" ht="16.5" x14ac:dyDescent="0.35">
      <c r="A133" s="61">
        <f t="shared" si="34"/>
        <v>4.5671177463562334</v>
      </c>
      <c r="B133" s="43">
        <f t="shared" si="49"/>
        <v>310</v>
      </c>
      <c r="C133" s="42">
        <f t="shared" si="58"/>
        <v>154.93999999999997</v>
      </c>
      <c r="D133" s="51">
        <f t="shared" si="58"/>
        <v>500</v>
      </c>
      <c r="E133" s="56">
        <f t="shared" si="58"/>
        <v>0.2</v>
      </c>
      <c r="F133" s="57">
        <f t="shared" si="58"/>
        <v>980.23210993750001</v>
      </c>
      <c r="G133" s="58">
        <f t="shared" si="58"/>
        <v>2.6584931595742973E-4</v>
      </c>
      <c r="H133" s="58">
        <f t="shared" si="58"/>
        <v>4.3110319016750285E-4</v>
      </c>
      <c r="I133" s="48">
        <f t="shared" si="58"/>
        <v>154.93999999999997</v>
      </c>
      <c r="J133" s="49">
        <f t="shared" si="50"/>
        <v>1.8854585297217882E-2</v>
      </c>
      <c r="K133" s="50">
        <f t="shared" si="51"/>
        <v>4.5671177463562334</v>
      </c>
      <c r="L133" s="51">
        <f t="shared" si="26"/>
        <v>2609150.5423845663</v>
      </c>
      <c r="M133" s="49">
        <f t="shared" si="27"/>
        <v>2.1037030610157208E-2</v>
      </c>
      <c r="N133" s="43">
        <f t="shared" si="28"/>
        <v>6.940235982080571</v>
      </c>
      <c r="O133" s="43">
        <f t="shared" si="29"/>
        <v>6.940235982080571</v>
      </c>
      <c r="P133" s="52">
        <f t="shared" si="52"/>
        <v>23.976649804112302</v>
      </c>
      <c r="Q133" s="52">
        <f t="shared" si="36"/>
        <v>38.880710235632158</v>
      </c>
      <c r="R133" s="54">
        <f t="shared" si="53"/>
        <v>8.8031107970115379</v>
      </c>
      <c r="S133" s="54">
        <f t="shared" si="37"/>
        <v>67.934721206894054</v>
      </c>
      <c r="T133" s="54">
        <f t="shared" si="38"/>
        <v>30.916885786192871</v>
      </c>
      <c r="U133" s="54">
        <f t="shared" si="39"/>
        <v>37.017835420701189</v>
      </c>
      <c r="V133" s="54">
        <f t="shared" si="30"/>
        <v>303.05724186896543</v>
      </c>
      <c r="W133" s="54">
        <f t="shared" si="31"/>
        <v>409.58267494529014</v>
      </c>
      <c r="X133" s="54">
        <f t="shared" si="32"/>
        <v>490.40722138535767</v>
      </c>
      <c r="Y133" s="54">
        <f t="shared" si="40"/>
        <v>899.98989633064775</v>
      </c>
      <c r="Z133" s="43">
        <f t="shared" si="54"/>
        <v>17.05</v>
      </c>
      <c r="AA133" s="54">
        <f t="shared" si="55"/>
        <v>41.627737311587822</v>
      </c>
      <c r="AB133" s="54">
        <f t="shared" si="41"/>
        <v>38.880710235632158</v>
      </c>
      <c r="AC133" s="54">
        <f t="shared" si="33"/>
        <v>41.627737311587822</v>
      </c>
    </row>
    <row r="134" spans="1:29" ht="16.5" x14ac:dyDescent="0.35">
      <c r="A134" s="61">
        <f t="shared" si="34"/>
        <v>4.6039493410849133</v>
      </c>
      <c r="B134" s="43">
        <f t="shared" si="49"/>
        <v>312.5</v>
      </c>
      <c r="C134" s="42">
        <f t="shared" si="58"/>
        <v>154.93999999999997</v>
      </c>
      <c r="D134" s="51">
        <f t="shared" si="58"/>
        <v>500</v>
      </c>
      <c r="E134" s="56">
        <f t="shared" si="58"/>
        <v>0.2</v>
      </c>
      <c r="F134" s="57">
        <f t="shared" si="58"/>
        <v>980.23210993750001</v>
      </c>
      <c r="G134" s="58">
        <f t="shared" si="58"/>
        <v>2.6584931595742973E-4</v>
      </c>
      <c r="H134" s="58">
        <f t="shared" si="58"/>
        <v>4.3110319016750285E-4</v>
      </c>
      <c r="I134" s="48">
        <f t="shared" si="58"/>
        <v>154.93999999999997</v>
      </c>
      <c r="J134" s="49">
        <f t="shared" si="50"/>
        <v>1.8854585297217882E-2</v>
      </c>
      <c r="K134" s="50">
        <f t="shared" si="51"/>
        <v>4.6039493410849133</v>
      </c>
      <c r="L134" s="51">
        <f t="shared" si="26"/>
        <v>2630192.0790167004</v>
      </c>
      <c r="M134" s="49">
        <f t="shared" si="27"/>
        <v>2.1036003414287185E-2</v>
      </c>
      <c r="N134" s="43">
        <f t="shared" si="28"/>
        <v>7.052282274652887</v>
      </c>
      <c r="O134" s="43">
        <f t="shared" si="29"/>
        <v>7.052282274652887</v>
      </c>
      <c r="P134" s="52">
        <f t="shared" si="52"/>
        <v>24.170009883177723</v>
      </c>
      <c r="Q134" s="52">
        <f t="shared" si="36"/>
        <v>39.194264350435645</v>
      </c>
      <c r="R134" s="54">
        <f t="shared" si="53"/>
        <v>8.8031107970115379</v>
      </c>
      <c r="S134" s="54">
        <f t="shared" si="37"/>
        <v>68.665727985907594</v>
      </c>
      <c r="T134" s="54">
        <f t="shared" si="38"/>
        <v>31.222292157830609</v>
      </c>
      <c r="U134" s="54">
        <f t="shared" si="39"/>
        <v>37.443435828077</v>
      </c>
      <c r="V134" s="54">
        <f t="shared" si="30"/>
        <v>306.05093318955358</v>
      </c>
      <c r="W134" s="54">
        <f t="shared" si="31"/>
        <v>416.96437176590024</v>
      </c>
      <c r="X134" s="54">
        <f t="shared" si="32"/>
        <v>500.0458844561565</v>
      </c>
      <c r="Y134" s="54">
        <f t="shared" si="40"/>
        <v>917.0102562220568</v>
      </c>
      <c r="Z134" s="43">
        <f t="shared" si="54"/>
        <v>17.1875</v>
      </c>
      <c r="AA134" s="54">
        <f t="shared" si="55"/>
        <v>41.220548238231061</v>
      </c>
      <c r="AB134" s="54">
        <f t="shared" si="41"/>
        <v>39.194264350435645</v>
      </c>
      <c r="AC134" s="54">
        <f t="shared" si="33"/>
        <v>41.220548238231061</v>
      </c>
    </row>
    <row r="135" spans="1:29" ht="16.5" x14ac:dyDescent="0.35">
      <c r="A135" s="61">
        <f t="shared" si="34"/>
        <v>4.6407809358135923</v>
      </c>
      <c r="B135" s="43">
        <f t="shared" si="49"/>
        <v>315</v>
      </c>
      <c r="C135" s="42">
        <f t="shared" si="58"/>
        <v>154.93999999999997</v>
      </c>
      <c r="D135" s="51">
        <f t="shared" si="58"/>
        <v>500</v>
      </c>
      <c r="E135" s="56">
        <f t="shared" si="58"/>
        <v>0.2</v>
      </c>
      <c r="F135" s="57">
        <f t="shared" si="58"/>
        <v>980.23210993750001</v>
      </c>
      <c r="G135" s="58">
        <f t="shared" si="58"/>
        <v>2.6584931595742973E-4</v>
      </c>
      <c r="H135" s="58">
        <f t="shared" si="58"/>
        <v>4.3110319016750285E-4</v>
      </c>
      <c r="I135" s="48">
        <f t="shared" si="58"/>
        <v>154.93999999999997</v>
      </c>
      <c r="J135" s="49">
        <f t="shared" si="50"/>
        <v>1.8854585297217882E-2</v>
      </c>
      <c r="K135" s="50">
        <f t="shared" si="51"/>
        <v>4.6407809358135923</v>
      </c>
      <c r="L135" s="51">
        <f t="shared" si="26"/>
        <v>2651233.6156488336</v>
      </c>
      <c r="M135" s="49">
        <f t="shared" si="27"/>
        <v>2.1034991592987488E-2</v>
      </c>
      <c r="N135" s="43">
        <f t="shared" si="28"/>
        <v>7.1652254767538839</v>
      </c>
      <c r="O135" s="43">
        <f t="shared" si="29"/>
        <v>7.1652254767538839</v>
      </c>
      <c r="P135" s="52">
        <f t="shared" si="52"/>
        <v>24.363369962243148</v>
      </c>
      <c r="Q135" s="52">
        <f t="shared" si="36"/>
        <v>39.507818465239119</v>
      </c>
      <c r="R135" s="54">
        <f t="shared" si="53"/>
        <v>8.8031107970115379</v>
      </c>
      <c r="S135" s="54">
        <f t="shared" si="37"/>
        <v>69.398528583978489</v>
      </c>
      <c r="T135" s="54">
        <f t="shared" si="38"/>
        <v>31.52859543899703</v>
      </c>
      <c r="U135" s="54">
        <f t="shared" si="39"/>
        <v>37.869933144981459</v>
      </c>
      <c r="V135" s="54">
        <f t="shared" si="30"/>
        <v>309.053416305339</v>
      </c>
      <c r="W135" s="54">
        <f t="shared" si="31"/>
        <v>424.42340014034465</v>
      </c>
      <c r="X135" s="54">
        <f t="shared" si="32"/>
        <v>509.78756156705805</v>
      </c>
      <c r="Y135" s="54">
        <f t="shared" si="40"/>
        <v>934.2109617074027</v>
      </c>
      <c r="Z135" s="43">
        <f t="shared" si="54"/>
        <v>17.324999999999999</v>
      </c>
      <c r="AA135" s="54">
        <f t="shared" si="55"/>
        <v>40.820086720645278</v>
      </c>
      <c r="AB135" s="54">
        <f t="shared" si="41"/>
        <v>39.507818465239119</v>
      </c>
      <c r="AC135" s="54">
        <f t="shared" si="33"/>
        <v>40.820086720645278</v>
      </c>
    </row>
    <row r="136" spans="1:29" ht="16.5" x14ac:dyDescent="0.35">
      <c r="A136" s="61">
        <f t="shared" si="34"/>
        <v>4.6776125305422722</v>
      </c>
      <c r="B136" s="43">
        <f t="shared" si="49"/>
        <v>317.5</v>
      </c>
      <c r="C136" s="42">
        <f t="shared" si="58"/>
        <v>154.93999999999997</v>
      </c>
      <c r="D136" s="51">
        <f t="shared" si="58"/>
        <v>500</v>
      </c>
      <c r="E136" s="56">
        <f t="shared" si="58"/>
        <v>0.2</v>
      </c>
      <c r="F136" s="57">
        <f t="shared" si="58"/>
        <v>980.23210993750001</v>
      </c>
      <c r="G136" s="58">
        <f t="shared" si="58"/>
        <v>2.6584931595742973E-4</v>
      </c>
      <c r="H136" s="58">
        <f t="shared" si="58"/>
        <v>4.3110319016750285E-4</v>
      </c>
      <c r="I136" s="48">
        <f t="shared" si="58"/>
        <v>154.93999999999997</v>
      </c>
      <c r="J136" s="49">
        <f t="shared" si="50"/>
        <v>1.8854585297217882E-2</v>
      </c>
      <c r="K136" s="50">
        <f t="shared" si="51"/>
        <v>4.6776125305422722</v>
      </c>
      <c r="L136" s="51">
        <f t="shared" si="26"/>
        <v>2672275.1522809672</v>
      </c>
      <c r="M136" s="49">
        <f t="shared" si="27"/>
        <v>2.1033994797658363E-2</v>
      </c>
      <c r="N136" s="43">
        <f t="shared" si="28"/>
        <v>7.2790655858852134</v>
      </c>
      <c r="O136" s="43">
        <f t="shared" si="29"/>
        <v>7.2790655858852134</v>
      </c>
      <c r="P136" s="52">
        <f t="shared" si="52"/>
        <v>24.556730041308569</v>
      </c>
      <c r="Q136" s="52">
        <f t="shared" si="36"/>
        <v>39.82137258004262</v>
      </c>
      <c r="R136" s="54">
        <f t="shared" si="53"/>
        <v>8.8031107970115379</v>
      </c>
      <c r="S136" s="54">
        <f t="shared" si="37"/>
        <v>70.133122996110075</v>
      </c>
      <c r="T136" s="54">
        <f t="shared" si="38"/>
        <v>31.835795627193782</v>
      </c>
      <c r="U136" s="54">
        <f t="shared" si="39"/>
        <v>38.297327368916299</v>
      </c>
      <c r="V136" s="54">
        <f t="shared" si="30"/>
        <v>312.06469119183197</v>
      </c>
      <c r="W136" s="54">
        <f t="shared" si="31"/>
        <v>431.96004750572757</v>
      </c>
      <c r="X136" s="54">
        <f t="shared" si="32"/>
        <v>519.6325401551677</v>
      </c>
      <c r="Y136" s="54">
        <f t="shared" si="40"/>
        <v>951.59258766089533</v>
      </c>
      <c r="Z136" s="43">
        <f t="shared" si="54"/>
        <v>17.462499999999999</v>
      </c>
      <c r="AA136" s="54">
        <f t="shared" si="55"/>
        <v>40.426192424123329</v>
      </c>
      <c r="AB136" s="54">
        <f t="shared" si="41"/>
        <v>39.82137258004262</v>
      </c>
      <c r="AC136" s="54">
        <f t="shared" si="33"/>
        <v>40.426192424123329</v>
      </c>
    </row>
    <row r="137" spans="1:29" ht="16.5" x14ac:dyDescent="0.35">
      <c r="A137" s="61">
        <f t="shared" si="34"/>
        <v>4.7144441252709504</v>
      </c>
      <c r="B137" s="43">
        <f t="shared" si="49"/>
        <v>320</v>
      </c>
      <c r="C137" s="42">
        <f t="shared" si="58"/>
        <v>154.93999999999997</v>
      </c>
      <c r="D137" s="51">
        <f t="shared" si="58"/>
        <v>500</v>
      </c>
      <c r="E137" s="56">
        <f t="shared" si="58"/>
        <v>0.2</v>
      </c>
      <c r="F137" s="57">
        <f t="shared" si="58"/>
        <v>980.23210993750001</v>
      </c>
      <c r="G137" s="58">
        <f t="shared" si="58"/>
        <v>2.6584931595742973E-4</v>
      </c>
      <c r="H137" s="58">
        <f t="shared" si="58"/>
        <v>4.3110319016750285E-4</v>
      </c>
      <c r="I137" s="48">
        <f t="shared" si="58"/>
        <v>154.93999999999997</v>
      </c>
      <c r="J137" s="49">
        <f t="shared" si="50"/>
        <v>1.8854585297217882E-2</v>
      </c>
      <c r="K137" s="50">
        <f t="shared" si="51"/>
        <v>4.7144441252709504</v>
      </c>
      <c r="L137" s="51">
        <f t="shared" si="26"/>
        <v>2693316.6889131004</v>
      </c>
      <c r="M137" s="49">
        <f t="shared" si="27"/>
        <v>2.1033012690249705E-2</v>
      </c>
      <c r="N137" s="43">
        <f t="shared" si="28"/>
        <v>7.3938025995864463</v>
      </c>
      <c r="O137" s="43">
        <f t="shared" si="29"/>
        <v>7.3938025995864463</v>
      </c>
      <c r="P137" s="52">
        <f t="shared" si="52"/>
        <v>24.750090120373994</v>
      </c>
      <c r="Q137" s="52">
        <f t="shared" si="36"/>
        <v>40.134926694846101</v>
      </c>
      <c r="R137" s="54">
        <f t="shared" si="53"/>
        <v>8.8031107970115379</v>
      </c>
      <c r="S137" s="54">
        <f t="shared" si="37"/>
        <v>70.869511217381444</v>
      </c>
      <c r="T137" s="54">
        <f t="shared" si="38"/>
        <v>32.143892719960441</v>
      </c>
      <c r="U137" s="54">
        <f t="shared" si="39"/>
        <v>38.72561849742101</v>
      </c>
      <c r="V137" s="54">
        <f t="shared" si="30"/>
        <v>315.08475782491467</v>
      </c>
      <c r="W137" s="54">
        <f t="shared" si="31"/>
        <v>439.57460129860431</v>
      </c>
      <c r="X137" s="54">
        <f t="shared" si="32"/>
        <v>529.5811076570393</v>
      </c>
      <c r="Y137" s="54">
        <f t="shared" si="40"/>
        <v>969.1557089556436</v>
      </c>
      <c r="Z137" s="43">
        <f t="shared" si="54"/>
        <v>17.600000000000001</v>
      </c>
      <c r="AA137" s="54">
        <f t="shared" si="55"/>
        <v>40.038710034668881</v>
      </c>
      <c r="AB137" s="54">
        <f t="shared" si="41"/>
        <v>40.134926694846101</v>
      </c>
      <c r="AC137" s="54">
        <f t="shared" si="33"/>
        <v>40.038710034668881</v>
      </c>
    </row>
    <row r="138" spans="1:29" ht="16.5" x14ac:dyDescent="0.35">
      <c r="A138" s="61">
        <f t="shared" si="34"/>
        <v>4.7512757199996303</v>
      </c>
      <c r="B138" s="43">
        <f t="shared" si="49"/>
        <v>322.5</v>
      </c>
      <c r="C138" s="42">
        <f t="shared" si="58"/>
        <v>154.93999999999997</v>
      </c>
      <c r="D138" s="51">
        <f t="shared" si="58"/>
        <v>500</v>
      </c>
      <c r="E138" s="56">
        <f t="shared" si="58"/>
        <v>0.2</v>
      </c>
      <c r="F138" s="57">
        <f t="shared" si="58"/>
        <v>980.23210993750001</v>
      </c>
      <c r="G138" s="58">
        <f t="shared" si="58"/>
        <v>2.6584931595742973E-4</v>
      </c>
      <c r="H138" s="58">
        <f t="shared" si="58"/>
        <v>4.3110319016750285E-4</v>
      </c>
      <c r="I138" s="48">
        <f t="shared" si="58"/>
        <v>154.93999999999997</v>
      </c>
      <c r="J138" s="49">
        <f t="shared" si="50"/>
        <v>1.8854585297217882E-2</v>
      </c>
      <c r="K138" s="50">
        <f t="shared" si="51"/>
        <v>4.7512757199996303</v>
      </c>
      <c r="L138" s="51">
        <f t="shared" ref="L138:L201" si="59">(F138*K138*I138)/G138/1000</f>
        <v>2714358.225545234</v>
      </c>
      <c r="M138" s="49">
        <f t="shared" ref="M138:M201" si="60">(1.14-2*LOG((E138/1000)/(I138/1000)+(21.25/L138^0.9)))^-2</f>
        <v>2.1032044942862933E-2</v>
      </c>
      <c r="N138" s="43">
        <f t="shared" ref="N138:N201" si="61">(0.5*F138*K138^2*D138/(I138/1000)*M138/100000)</f>
        <v>7.5094365154342482</v>
      </c>
      <c r="O138" s="43">
        <f t="shared" ref="O138:O201" si="62">(0.5*F138*K138^2*D138/(I138/1000)*M138/100000)</f>
        <v>7.5094365154342482</v>
      </c>
      <c r="P138" s="52">
        <f t="shared" si="52"/>
        <v>24.943450199439415</v>
      </c>
      <c r="Q138" s="52">
        <f t="shared" si="36"/>
        <v>40.448480809649588</v>
      </c>
      <c r="R138" s="54">
        <f t="shared" si="53"/>
        <v>8.8031107970115379</v>
      </c>
      <c r="S138" s="54">
        <f t="shared" si="37"/>
        <v>71.607693242945956</v>
      </c>
      <c r="T138" s="54">
        <f t="shared" si="38"/>
        <v>32.452886714873664</v>
      </c>
      <c r="U138" s="54">
        <f t="shared" si="39"/>
        <v>39.154806528072299</v>
      </c>
      <c r="V138" s="54">
        <f t="shared" ref="V138:V201" si="63">T138*(F138/100)</f>
        <v>318.11361618083276</v>
      </c>
      <c r="W138" s="54">
        <f t="shared" ref="W138:W201" si="64">T138/3600/C$3*B138*100</f>
        <v>447.26734895498959</v>
      </c>
      <c r="X138" s="54">
        <f t="shared" ref="X138:X201" si="65">U138/3600/C$3*B138*100</f>
        <v>539.6335515086887</v>
      </c>
      <c r="Y138" s="54">
        <f t="shared" si="40"/>
        <v>986.90090046367823</v>
      </c>
      <c r="Z138" s="43">
        <f t="shared" si="54"/>
        <v>17.737500000000001</v>
      </c>
      <c r="AA138" s="54">
        <f t="shared" si="55"/>
        <v>39.65748906429787</v>
      </c>
      <c r="AB138" s="54">
        <f t="shared" si="41"/>
        <v>40.448480809649588</v>
      </c>
      <c r="AC138" s="54">
        <f t="shared" ref="AC138:AC201" si="66">AA138</f>
        <v>39.65748906429787</v>
      </c>
    </row>
    <row r="139" spans="1:29" ht="16.5" x14ac:dyDescent="0.35">
      <c r="A139" s="61">
        <f t="shared" ref="A139:A202" si="67">B139/J139/3600</f>
        <v>4.7881073147283093</v>
      </c>
      <c r="B139" s="43">
        <f t="shared" si="49"/>
        <v>325</v>
      </c>
      <c r="C139" s="42">
        <f t="shared" ref="C139:I154" si="68">C138</f>
        <v>154.93999999999997</v>
      </c>
      <c r="D139" s="51">
        <f t="shared" si="68"/>
        <v>500</v>
      </c>
      <c r="E139" s="56">
        <f t="shared" si="68"/>
        <v>0.2</v>
      </c>
      <c r="F139" s="57">
        <f t="shared" si="68"/>
        <v>980.23210993750001</v>
      </c>
      <c r="G139" s="58">
        <f t="shared" si="68"/>
        <v>2.6584931595742973E-4</v>
      </c>
      <c r="H139" s="58">
        <f t="shared" si="68"/>
        <v>4.3110319016750285E-4</v>
      </c>
      <c r="I139" s="48">
        <f t="shared" si="68"/>
        <v>154.93999999999997</v>
      </c>
      <c r="J139" s="49">
        <f t="shared" si="50"/>
        <v>1.8854585297217882E-2</v>
      </c>
      <c r="K139" s="50">
        <f t="shared" si="51"/>
        <v>4.7881073147283093</v>
      </c>
      <c r="L139" s="51">
        <f t="shared" si="59"/>
        <v>2735399.7621773677</v>
      </c>
      <c r="M139" s="49">
        <f t="shared" si="60"/>
        <v>2.1031091237370843E-2</v>
      </c>
      <c r="N139" s="43">
        <f t="shared" si="61"/>
        <v>7.6259673310414886</v>
      </c>
      <c r="O139" s="43">
        <f t="shared" si="62"/>
        <v>7.6259673310414886</v>
      </c>
      <c r="P139" s="52">
        <f t="shared" si="52"/>
        <v>25.136810278504836</v>
      </c>
      <c r="Q139" s="52">
        <f t="shared" ref="Q139:Q202" si="69">(B139/3600)*H139/2/PI()/G$4/0.000000000001*(LN(G$3/(C139/2000))+C$4)/100000</f>
        <v>40.762034924453076</v>
      </c>
      <c r="R139" s="54">
        <f t="shared" si="53"/>
        <v>8.8031107970115379</v>
      </c>
      <c r="S139" s="54">
        <f t="shared" ref="S139:S202" si="70">O139+N139+P139+Q139-R139</f>
        <v>72.347669068029347</v>
      </c>
      <c r="T139" s="54">
        <f t="shared" ref="T139:T202" si="71">N139+P139</f>
        <v>32.762777609546326</v>
      </c>
      <c r="U139" s="54">
        <f t="shared" ref="U139:U202" si="72">O139+Q139-R139</f>
        <v>39.584891458483028</v>
      </c>
      <c r="V139" s="54">
        <f t="shared" si="63"/>
        <v>321.15126623618676</v>
      </c>
      <c r="W139" s="54">
        <f t="shared" si="64"/>
        <v>455.03857791036558</v>
      </c>
      <c r="X139" s="54">
        <f t="shared" si="65"/>
        <v>549.79015914559761</v>
      </c>
      <c r="Y139" s="54">
        <f t="shared" ref="Y139:Y202" si="73">X139+W139</f>
        <v>1004.8287370559632</v>
      </c>
      <c r="Z139" s="43">
        <f t="shared" si="54"/>
        <v>17.875</v>
      </c>
      <c r="AA139" s="54">
        <f t="shared" si="55"/>
        <v>39.282383665327501</v>
      </c>
      <c r="AB139" s="54">
        <f t="shared" ref="AB139:AB202" si="74">Q139</f>
        <v>40.762034924453076</v>
      </c>
      <c r="AC139" s="54">
        <f t="shared" si="66"/>
        <v>39.282383665327501</v>
      </c>
    </row>
    <row r="140" spans="1:29" ht="16.5" x14ac:dyDescent="0.35">
      <c r="A140" s="61">
        <f t="shared" si="67"/>
        <v>4.8249389094569892</v>
      </c>
      <c r="B140" s="43">
        <f t="shared" si="49"/>
        <v>327.5</v>
      </c>
      <c r="C140" s="42">
        <f t="shared" si="68"/>
        <v>154.93999999999997</v>
      </c>
      <c r="D140" s="51">
        <f t="shared" si="68"/>
        <v>500</v>
      </c>
      <c r="E140" s="56">
        <f t="shared" si="68"/>
        <v>0.2</v>
      </c>
      <c r="F140" s="57">
        <f t="shared" si="68"/>
        <v>980.23210993750001</v>
      </c>
      <c r="G140" s="58">
        <f t="shared" si="68"/>
        <v>2.6584931595742973E-4</v>
      </c>
      <c r="H140" s="58">
        <f t="shared" si="68"/>
        <v>4.3110319016750285E-4</v>
      </c>
      <c r="I140" s="48">
        <f t="shared" si="68"/>
        <v>154.93999999999997</v>
      </c>
      <c r="J140" s="49">
        <f t="shared" si="50"/>
        <v>1.8854585297217882E-2</v>
      </c>
      <c r="K140" s="50">
        <f t="shared" si="51"/>
        <v>4.8249389094569892</v>
      </c>
      <c r="L140" s="51">
        <f t="shared" si="59"/>
        <v>2756441.2988095018</v>
      </c>
      <c r="M140" s="49">
        <f t="shared" si="60"/>
        <v>2.1030151265054458E-2</v>
      </c>
      <c r="N140" s="43">
        <f t="shared" si="61"/>
        <v>7.7433950440564567</v>
      </c>
      <c r="O140" s="43">
        <f t="shared" si="62"/>
        <v>7.7433950440564567</v>
      </c>
      <c r="P140" s="52">
        <f t="shared" si="52"/>
        <v>25.330170357570257</v>
      </c>
      <c r="Q140" s="52">
        <f t="shared" si="69"/>
        <v>41.075589039256556</v>
      </c>
      <c r="R140" s="54">
        <f t="shared" si="53"/>
        <v>8.8031107970115379</v>
      </c>
      <c r="S140" s="54">
        <f t="shared" si="70"/>
        <v>73.089438687928194</v>
      </c>
      <c r="T140" s="54">
        <f t="shared" si="71"/>
        <v>33.073565401626716</v>
      </c>
      <c r="U140" s="54">
        <f t="shared" si="72"/>
        <v>40.015873286301471</v>
      </c>
      <c r="V140" s="54">
        <f t="shared" si="63"/>
        <v>324.19770796792454</v>
      </c>
      <c r="W140" s="54">
        <f t="shared" si="64"/>
        <v>462.88857559969017</v>
      </c>
      <c r="X140" s="54">
        <f t="shared" si="65"/>
        <v>560.05121800272354</v>
      </c>
      <c r="Y140" s="54">
        <f t="shared" si="73"/>
        <v>1022.9397936024137</v>
      </c>
      <c r="Z140" s="43">
        <f t="shared" si="54"/>
        <v>18.012499999999999</v>
      </c>
      <c r="AA140" s="54">
        <f t="shared" si="55"/>
        <v>38.913252453172134</v>
      </c>
      <c r="AB140" s="54">
        <f t="shared" si="74"/>
        <v>41.075589039256556</v>
      </c>
      <c r="AC140" s="54">
        <f t="shared" si="66"/>
        <v>38.913252453172134</v>
      </c>
    </row>
    <row r="141" spans="1:29" ht="16.5" x14ac:dyDescent="0.35">
      <c r="A141" s="61">
        <f t="shared" si="67"/>
        <v>4.8617705041856674</v>
      </c>
      <c r="B141" s="43">
        <f t="shared" si="49"/>
        <v>330</v>
      </c>
      <c r="C141" s="42">
        <f t="shared" si="68"/>
        <v>154.93999999999997</v>
      </c>
      <c r="D141" s="51">
        <f t="shared" si="68"/>
        <v>500</v>
      </c>
      <c r="E141" s="56">
        <f t="shared" si="68"/>
        <v>0.2</v>
      </c>
      <c r="F141" s="57">
        <f t="shared" si="68"/>
        <v>980.23210993750001</v>
      </c>
      <c r="G141" s="58">
        <f t="shared" si="68"/>
        <v>2.6584931595742973E-4</v>
      </c>
      <c r="H141" s="58">
        <f t="shared" si="68"/>
        <v>4.3110319016750285E-4</v>
      </c>
      <c r="I141" s="48">
        <f t="shared" si="68"/>
        <v>154.93999999999997</v>
      </c>
      <c r="J141" s="49">
        <f t="shared" si="50"/>
        <v>1.8854585297217882E-2</v>
      </c>
      <c r="K141" s="50">
        <f t="shared" si="51"/>
        <v>4.8617705041856674</v>
      </c>
      <c r="L141" s="51">
        <f t="shared" si="59"/>
        <v>2777482.835441635</v>
      </c>
      <c r="M141" s="49">
        <f t="shared" si="60"/>
        <v>2.1029224726256016E-2</v>
      </c>
      <c r="N141" s="43">
        <f t="shared" si="61"/>
        <v>7.8617196521620309</v>
      </c>
      <c r="O141" s="43">
        <f t="shared" si="62"/>
        <v>7.8617196521620309</v>
      </c>
      <c r="P141" s="52">
        <f t="shared" si="52"/>
        <v>25.523530436635674</v>
      </c>
      <c r="Q141" s="52">
        <f t="shared" si="69"/>
        <v>41.389143154060037</v>
      </c>
      <c r="R141" s="54">
        <f t="shared" si="53"/>
        <v>8.8031107970115379</v>
      </c>
      <c r="S141" s="54">
        <f t="shared" si="70"/>
        <v>73.833002098008237</v>
      </c>
      <c r="T141" s="54">
        <f t="shared" si="71"/>
        <v>33.385250088797704</v>
      </c>
      <c r="U141" s="54">
        <f t="shared" si="72"/>
        <v>40.447752009210532</v>
      </c>
      <c r="V141" s="54">
        <f t="shared" si="63"/>
        <v>327.2529413533328</v>
      </c>
      <c r="W141" s="54">
        <f t="shared" si="64"/>
        <v>470.81762945740343</v>
      </c>
      <c r="X141" s="54">
        <f t="shared" si="65"/>
        <v>570.41701551450763</v>
      </c>
      <c r="Y141" s="54">
        <f t="shared" si="73"/>
        <v>1041.2346449719112</v>
      </c>
      <c r="Z141" s="43">
        <f t="shared" si="54"/>
        <v>18.149999999999999</v>
      </c>
      <c r="AA141" s="54">
        <f t="shared" si="55"/>
        <v>38.549958337195392</v>
      </c>
      <c r="AB141" s="54">
        <f t="shared" si="74"/>
        <v>41.389143154060037</v>
      </c>
      <c r="AC141" s="54">
        <f t="shared" si="66"/>
        <v>38.549958337195392</v>
      </c>
    </row>
    <row r="142" spans="1:29" ht="16.5" x14ac:dyDescent="0.35">
      <c r="A142" s="61">
        <f t="shared" si="67"/>
        <v>4.8986020989143473</v>
      </c>
      <c r="B142" s="43">
        <f t="shared" si="49"/>
        <v>332.5</v>
      </c>
      <c r="C142" s="42">
        <f t="shared" si="68"/>
        <v>154.93999999999997</v>
      </c>
      <c r="D142" s="51">
        <f t="shared" si="68"/>
        <v>500</v>
      </c>
      <c r="E142" s="56">
        <f t="shared" si="68"/>
        <v>0.2</v>
      </c>
      <c r="F142" s="57">
        <f t="shared" si="68"/>
        <v>980.23210993750001</v>
      </c>
      <c r="G142" s="58">
        <f t="shared" si="68"/>
        <v>2.6584931595742973E-4</v>
      </c>
      <c r="H142" s="58">
        <f t="shared" si="68"/>
        <v>4.3110319016750285E-4</v>
      </c>
      <c r="I142" s="48">
        <f t="shared" si="68"/>
        <v>154.93999999999997</v>
      </c>
      <c r="J142" s="49">
        <f t="shared" si="50"/>
        <v>1.8854585297217882E-2</v>
      </c>
      <c r="K142" s="50">
        <f t="shared" si="51"/>
        <v>4.8986020989143473</v>
      </c>
      <c r="L142" s="51">
        <f t="shared" si="59"/>
        <v>2798524.3720737691</v>
      </c>
      <c r="M142" s="49">
        <f t="shared" si="60"/>
        <v>2.1028311330047254E-2</v>
      </c>
      <c r="N142" s="43">
        <f t="shared" si="61"/>
        <v>7.9809411530749514</v>
      </c>
      <c r="O142" s="43">
        <f t="shared" si="62"/>
        <v>7.9809411530749514</v>
      </c>
      <c r="P142" s="52">
        <f t="shared" si="52"/>
        <v>25.716890515701099</v>
      </c>
      <c r="Q142" s="52">
        <f t="shared" si="69"/>
        <v>41.702697268863524</v>
      </c>
      <c r="R142" s="54">
        <f t="shared" si="53"/>
        <v>8.8031107970115379</v>
      </c>
      <c r="S142" s="54">
        <f t="shared" si="70"/>
        <v>74.578359293702974</v>
      </c>
      <c r="T142" s="54">
        <f t="shared" si="71"/>
        <v>33.697831668776047</v>
      </c>
      <c r="U142" s="54">
        <f t="shared" si="72"/>
        <v>40.880527624926941</v>
      </c>
      <c r="V142" s="54">
        <f t="shared" si="63"/>
        <v>330.31696637003051</v>
      </c>
      <c r="W142" s="54">
        <f t="shared" si="64"/>
        <v>478.82602691743739</v>
      </c>
      <c r="X142" s="54">
        <f t="shared" si="65"/>
        <v>580.88783911488065</v>
      </c>
      <c r="Y142" s="54">
        <f t="shared" si="73"/>
        <v>1059.713866032318</v>
      </c>
      <c r="Z142" s="43">
        <f t="shared" si="54"/>
        <v>18.287500000000001</v>
      </c>
      <c r="AA142" s="54">
        <f t="shared" si="55"/>
        <v>38.192368359193772</v>
      </c>
      <c r="AB142" s="54">
        <f t="shared" si="74"/>
        <v>41.702697268863524</v>
      </c>
      <c r="AC142" s="54">
        <f t="shared" si="66"/>
        <v>38.192368359193772</v>
      </c>
    </row>
    <row r="143" spans="1:29" ht="16.5" x14ac:dyDescent="0.35">
      <c r="A143" s="61">
        <f t="shared" si="67"/>
        <v>4.9354336936430263</v>
      </c>
      <c r="B143" s="43">
        <f t="shared" si="49"/>
        <v>335</v>
      </c>
      <c r="C143" s="42">
        <f t="shared" si="68"/>
        <v>154.93999999999997</v>
      </c>
      <c r="D143" s="51">
        <f t="shared" si="68"/>
        <v>500</v>
      </c>
      <c r="E143" s="56">
        <f t="shared" si="68"/>
        <v>0.2</v>
      </c>
      <c r="F143" s="57">
        <f t="shared" si="68"/>
        <v>980.23210993750001</v>
      </c>
      <c r="G143" s="58">
        <f t="shared" si="68"/>
        <v>2.6584931595742973E-4</v>
      </c>
      <c r="H143" s="58">
        <f t="shared" si="68"/>
        <v>4.3110319016750285E-4</v>
      </c>
      <c r="I143" s="48">
        <f t="shared" si="68"/>
        <v>154.93999999999997</v>
      </c>
      <c r="J143" s="49">
        <f t="shared" si="50"/>
        <v>1.8854585297217882E-2</v>
      </c>
      <c r="K143" s="50">
        <f t="shared" si="51"/>
        <v>4.9354336936430263</v>
      </c>
      <c r="L143" s="51">
        <f t="shared" si="59"/>
        <v>2819565.9087059028</v>
      </c>
      <c r="M143" s="49">
        <f t="shared" si="60"/>
        <v>2.1027410793912238E-2</v>
      </c>
      <c r="N143" s="43">
        <f t="shared" si="61"/>
        <v>8.1010595445450289</v>
      </c>
      <c r="O143" s="43">
        <f t="shared" si="62"/>
        <v>8.1010595445450289</v>
      </c>
      <c r="P143" s="52">
        <f t="shared" si="52"/>
        <v>25.910250594766524</v>
      </c>
      <c r="Q143" s="52">
        <f t="shared" si="69"/>
        <v>42.016251383667012</v>
      </c>
      <c r="R143" s="54">
        <f t="shared" si="53"/>
        <v>8.8031107970115379</v>
      </c>
      <c r="S143" s="54">
        <f t="shared" si="70"/>
        <v>75.325510270512055</v>
      </c>
      <c r="T143" s="54">
        <f t="shared" si="71"/>
        <v>34.011310139311554</v>
      </c>
      <c r="U143" s="54">
        <f t="shared" si="72"/>
        <v>41.314200131200508</v>
      </c>
      <c r="V143" s="54">
        <f t="shared" si="63"/>
        <v>333.3897829959605</v>
      </c>
      <c r="W143" s="54">
        <f t="shared" si="64"/>
        <v>486.91405541322092</v>
      </c>
      <c r="X143" s="54">
        <f t="shared" si="65"/>
        <v>591.46397623727216</v>
      </c>
      <c r="Y143" s="54">
        <f t="shared" si="73"/>
        <v>1078.3780316504931</v>
      </c>
      <c r="Z143" s="43">
        <f t="shared" si="54"/>
        <v>18.425000000000001</v>
      </c>
      <c r="AA143" s="54">
        <f t="shared" si="55"/>
        <v>37.840353539113949</v>
      </c>
      <c r="AB143" s="54">
        <f t="shared" si="74"/>
        <v>42.016251383667012</v>
      </c>
      <c r="AC143" s="54">
        <f t="shared" si="66"/>
        <v>37.840353539113949</v>
      </c>
    </row>
    <row r="144" spans="1:29" ht="16.5" x14ac:dyDescent="0.35">
      <c r="A144" s="61">
        <f t="shared" si="67"/>
        <v>4.9722652883717062</v>
      </c>
      <c r="B144" s="43">
        <f t="shared" si="49"/>
        <v>337.5</v>
      </c>
      <c r="C144" s="42">
        <f t="shared" si="68"/>
        <v>154.93999999999997</v>
      </c>
      <c r="D144" s="51">
        <f t="shared" si="68"/>
        <v>500</v>
      </c>
      <c r="E144" s="56">
        <f t="shared" si="68"/>
        <v>0.2</v>
      </c>
      <c r="F144" s="57">
        <f t="shared" si="68"/>
        <v>980.23210993750001</v>
      </c>
      <c r="G144" s="58">
        <f t="shared" si="68"/>
        <v>2.6584931595742973E-4</v>
      </c>
      <c r="H144" s="58">
        <f t="shared" si="68"/>
        <v>4.3110319016750285E-4</v>
      </c>
      <c r="I144" s="48">
        <f t="shared" si="68"/>
        <v>154.93999999999997</v>
      </c>
      <c r="J144" s="49">
        <f t="shared" si="50"/>
        <v>1.8854585297217882E-2</v>
      </c>
      <c r="K144" s="50">
        <f t="shared" si="51"/>
        <v>4.9722652883717062</v>
      </c>
      <c r="L144" s="51">
        <f t="shared" si="59"/>
        <v>2840607.4453380364</v>
      </c>
      <c r="M144" s="49">
        <f t="shared" si="60"/>
        <v>2.1026522843443887E-2</v>
      </c>
      <c r="N144" s="43">
        <f t="shared" si="61"/>
        <v>8.2220748243544453</v>
      </c>
      <c r="O144" s="43">
        <f t="shared" si="62"/>
        <v>8.2220748243544453</v>
      </c>
      <c r="P144" s="52">
        <f t="shared" si="52"/>
        <v>26.103610673831948</v>
      </c>
      <c r="Q144" s="52">
        <f t="shared" si="69"/>
        <v>42.329805498470499</v>
      </c>
      <c r="R144" s="54">
        <f t="shared" si="53"/>
        <v>8.8031107970115379</v>
      </c>
      <c r="S144" s="54">
        <f t="shared" si="70"/>
        <v>76.074455023999789</v>
      </c>
      <c r="T144" s="54">
        <f t="shared" si="71"/>
        <v>34.325685498186395</v>
      </c>
      <c r="U144" s="54">
        <f t="shared" si="72"/>
        <v>41.748769525813401</v>
      </c>
      <c r="V144" s="54">
        <f t="shared" si="63"/>
        <v>336.47139120938294</v>
      </c>
      <c r="W144" s="54">
        <f t="shared" si="64"/>
        <v>495.08200237768835</v>
      </c>
      <c r="X144" s="54">
        <f t="shared" si="65"/>
        <v>602.14571431461627</v>
      </c>
      <c r="Y144" s="54">
        <f t="shared" si="73"/>
        <v>1097.2277166923045</v>
      </c>
      <c r="Z144" s="43">
        <f t="shared" si="54"/>
        <v>18.5625</v>
      </c>
      <c r="AA144" s="54">
        <f t="shared" si="55"/>
        <v>37.493788727627859</v>
      </c>
      <c r="AB144" s="54">
        <f t="shared" si="74"/>
        <v>42.329805498470499</v>
      </c>
      <c r="AC144" s="54">
        <f t="shared" si="66"/>
        <v>37.493788727627859</v>
      </c>
    </row>
    <row r="145" spans="1:29" ht="16.5" x14ac:dyDescent="0.35">
      <c r="A145" s="61">
        <f t="shared" si="67"/>
        <v>5.0090968831003853</v>
      </c>
      <c r="B145" s="43">
        <f t="shared" si="49"/>
        <v>340</v>
      </c>
      <c r="C145" s="42">
        <f t="shared" si="68"/>
        <v>154.93999999999997</v>
      </c>
      <c r="D145" s="51">
        <f t="shared" si="68"/>
        <v>500</v>
      </c>
      <c r="E145" s="56">
        <f t="shared" si="68"/>
        <v>0.2</v>
      </c>
      <c r="F145" s="57">
        <f t="shared" si="68"/>
        <v>980.23210993750001</v>
      </c>
      <c r="G145" s="58">
        <f t="shared" si="68"/>
        <v>2.6584931595742973E-4</v>
      </c>
      <c r="H145" s="58">
        <f t="shared" si="68"/>
        <v>4.3110319016750285E-4</v>
      </c>
      <c r="I145" s="48">
        <f t="shared" si="68"/>
        <v>154.93999999999997</v>
      </c>
      <c r="J145" s="49">
        <f t="shared" si="50"/>
        <v>1.8854585297217882E-2</v>
      </c>
      <c r="K145" s="50">
        <f t="shared" si="51"/>
        <v>5.0090968831003853</v>
      </c>
      <c r="L145" s="51">
        <f t="shared" si="59"/>
        <v>2861648.9819701696</v>
      </c>
      <c r="M145" s="49">
        <f t="shared" si="60"/>
        <v>2.1025647212053682E-2</v>
      </c>
      <c r="N145" s="43">
        <f t="shared" si="61"/>
        <v>8.3439869903170329</v>
      </c>
      <c r="O145" s="43">
        <f t="shared" si="62"/>
        <v>8.3439869903170329</v>
      </c>
      <c r="P145" s="52">
        <f t="shared" si="52"/>
        <v>26.296970752897369</v>
      </c>
      <c r="Q145" s="52">
        <f t="shared" si="69"/>
        <v>42.643359613273979</v>
      </c>
      <c r="R145" s="54">
        <f t="shared" si="53"/>
        <v>8.8031107970115379</v>
      </c>
      <c r="S145" s="54">
        <f t="shared" si="70"/>
        <v>76.825193549793866</v>
      </c>
      <c r="T145" s="54">
        <f t="shared" si="71"/>
        <v>34.6409577432144</v>
      </c>
      <c r="U145" s="54">
        <f t="shared" si="72"/>
        <v>42.18423580657948</v>
      </c>
      <c r="V145" s="54">
        <f t="shared" si="63"/>
        <v>339.56179098886827</v>
      </c>
      <c r="W145" s="54">
        <f t="shared" si="64"/>
        <v>503.33015524328619</v>
      </c>
      <c r="X145" s="54">
        <f t="shared" si="65"/>
        <v>612.93334077935992</v>
      </c>
      <c r="Y145" s="54">
        <f t="shared" si="73"/>
        <v>1116.263496022646</v>
      </c>
      <c r="Z145" s="43">
        <f t="shared" si="54"/>
        <v>18.7</v>
      </c>
      <c r="AA145" s="54">
        <f t="shared" si="55"/>
        <v>37.152552465213013</v>
      </c>
      <c r="AB145" s="54">
        <f t="shared" si="74"/>
        <v>42.643359613273979</v>
      </c>
      <c r="AC145" s="54">
        <f t="shared" si="66"/>
        <v>37.152552465213013</v>
      </c>
    </row>
    <row r="146" spans="1:29" ht="16.5" x14ac:dyDescent="0.35">
      <c r="A146" s="61">
        <f t="shared" si="67"/>
        <v>5.0459284778290652</v>
      </c>
      <c r="B146" s="43">
        <f t="shared" si="49"/>
        <v>342.5</v>
      </c>
      <c r="C146" s="42">
        <f t="shared" si="68"/>
        <v>154.93999999999997</v>
      </c>
      <c r="D146" s="51">
        <f t="shared" si="68"/>
        <v>500</v>
      </c>
      <c r="E146" s="56">
        <f t="shared" si="68"/>
        <v>0.2</v>
      </c>
      <c r="F146" s="57">
        <f t="shared" si="68"/>
        <v>980.23210993750001</v>
      </c>
      <c r="G146" s="58">
        <f t="shared" si="68"/>
        <v>2.6584931595742973E-4</v>
      </c>
      <c r="H146" s="58">
        <f t="shared" si="68"/>
        <v>4.3110319016750285E-4</v>
      </c>
      <c r="I146" s="48">
        <f t="shared" si="68"/>
        <v>154.93999999999997</v>
      </c>
      <c r="J146" s="49">
        <f t="shared" si="50"/>
        <v>1.8854585297217882E-2</v>
      </c>
      <c r="K146" s="50">
        <f t="shared" si="51"/>
        <v>5.0459284778290652</v>
      </c>
      <c r="L146" s="51">
        <f t="shared" si="59"/>
        <v>2882690.5186023042</v>
      </c>
      <c r="M146" s="49">
        <f t="shared" si="60"/>
        <v>2.1024783640693729E-2</v>
      </c>
      <c r="N146" s="43">
        <f t="shared" si="61"/>
        <v>8.4667960402775986</v>
      </c>
      <c r="O146" s="43">
        <f t="shared" si="62"/>
        <v>8.4667960402775986</v>
      </c>
      <c r="P146" s="52">
        <f t="shared" si="52"/>
        <v>26.490330831962787</v>
      </c>
      <c r="Q146" s="52">
        <f t="shared" si="69"/>
        <v>42.956913728077467</v>
      </c>
      <c r="R146" s="54">
        <f t="shared" si="53"/>
        <v>8.8031107970115379</v>
      </c>
      <c r="S146" s="54">
        <f t="shared" si="70"/>
        <v>77.577725843583906</v>
      </c>
      <c r="T146" s="54">
        <f t="shared" si="71"/>
        <v>34.957126872240387</v>
      </c>
      <c r="U146" s="54">
        <f t="shared" si="72"/>
        <v>42.620598971343526</v>
      </c>
      <c r="V146" s="54">
        <f t="shared" si="63"/>
        <v>342.66098231329073</v>
      </c>
      <c r="W146" s="54">
        <f t="shared" si="64"/>
        <v>511.65880144197996</v>
      </c>
      <c r="X146" s="54">
        <f t="shared" si="65"/>
        <v>623.82714306346838</v>
      </c>
      <c r="Y146" s="54">
        <f t="shared" si="73"/>
        <v>1135.4859445054483</v>
      </c>
      <c r="Z146" s="43">
        <f t="shared" si="54"/>
        <v>18.837499999999999</v>
      </c>
      <c r="AA146" s="54">
        <f t="shared" si="55"/>
        <v>36.816526847405548</v>
      </c>
      <c r="AB146" s="54">
        <f t="shared" si="74"/>
        <v>42.956913728077467</v>
      </c>
      <c r="AC146" s="54">
        <f t="shared" si="66"/>
        <v>36.816526847405548</v>
      </c>
    </row>
    <row r="147" spans="1:29" ht="16.5" x14ac:dyDescent="0.35">
      <c r="A147" s="61">
        <f t="shared" si="67"/>
        <v>5.0827600725577433</v>
      </c>
      <c r="B147" s="43">
        <f t="shared" si="49"/>
        <v>345</v>
      </c>
      <c r="C147" s="42">
        <f t="shared" si="68"/>
        <v>154.93999999999997</v>
      </c>
      <c r="D147" s="51">
        <f t="shared" si="68"/>
        <v>500</v>
      </c>
      <c r="E147" s="56">
        <f t="shared" si="68"/>
        <v>0.2</v>
      </c>
      <c r="F147" s="57">
        <f t="shared" si="68"/>
        <v>980.23210993750001</v>
      </c>
      <c r="G147" s="58">
        <f t="shared" si="68"/>
        <v>2.6584931595742973E-4</v>
      </c>
      <c r="H147" s="58">
        <f t="shared" si="68"/>
        <v>4.3110319016750285E-4</v>
      </c>
      <c r="I147" s="48">
        <f t="shared" si="68"/>
        <v>154.93999999999997</v>
      </c>
      <c r="J147" s="49">
        <f t="shared" si="50"/>
        <v>1.8854585297217882E-2</v>
      </c>
      <c r="K147" s="50">
        <f t="shared" si="51"/>
        <v>5.0827600725577433</v>
      </c>
      <c r="L147" s="51">
        <f t="shared" si="59"/>
        <v>2903732.0552344364</v>
      </c>
      <c r="M147" s="49">
        <f t="shared" si="60"/>
        <v>2.1023931877590694E-2</v>
      </c>
      <c r="N147" s="43">
        <f t="shared" si="61"/>
        <v>8.5905019721112605</v>
      </c>
      <c r="O147" s="43">
        <f t="shared" si="62"/>
        <v>8.5905019721112605</v>
      </c>
      <c r="P147" s="52">
        <f t="shared" si="52"/>
        <v>26.683690911028211</v>
      </c>
      <c r="Q147" s="52">
        <f t="shared" si="69"/>
        <v>43.270467842880961</v>
      </c>
      <c r="R147" s="54">
        <f t="shared" si="53"/>
        <v>8.8031107970115379</v>
      </c>
      <c r="S147" s="54">
        <f t="shared" si="70"/>
        <v>78.332051901120153</v>
      </c>
      <c r="T147" s="54">
        <f t="shared" si="71"/>
        <v>35.27419288313947</v>
      </c>
      <c r="U147" s="54">
        <f t="shared" si="72"/>
        <v>43.057859017980689</v>
      </c>
      <c r="V147" s="54">
        <f t="shared" si="63"/>
        <v>345.76896516182148</v>
      </c>
      <c r="W147" s="54">
        <f t="shared" si="64"/>
        <v>520.06822840526138</v>
      </c>
      <c r="X147" s="54">
        <f t="shared" si="65"/>
        <v>634.82740859843329</v>
      </c>
      <c r="Y147" s="54">
        <f t="shared" si="73"/>
        <v>1154.8956370036947</v>
      </c>
      <c r="Z147" s="43">
        <f t="shared" si="54"/>
        <v>18.975000000000001</v>
      </c>
      <c r="AA147" s="54">
        <f t="shared" si="55"/>
        <v>36.485597395912826</v>
      </c>
      <c r="AB147" s="54">
        <f t="shared" si="74"/>
        <v>43.270467842880961</v>
      </c>
      <c r="AC147" s="54">
        <f t="shared" si="66"/>
        <v>36.485597395912826</v>
      </c>
    </row>
    <row r="148" spans="1:29" ht="16.5" x14ac:dyDescent="0.35">
      <c r="A148" s="61">
        <f t="shared" si="67"/>
        <v>5.1195916672864232</v>
      </c>
      <c r="B148" s="43">
        <f t="shared" si="49"/>
        <v>347.5</v>
      </c>
      <c r="C148" s="42">
        <f t="shared" si="68"/>
        <v>154.93999999999997</v>
      </c>
      <c r="D148" s="51">
        <f t="shared" si="68"/>
        <v>500</v>
      </c>
      <c r="E148" s="56">
        <f t="shared" si="68"/>
        <v>0.2</v>
      </c>
      <c r="F148" s="57">
        <f t="shared" si="68"/>
        <v>980.23210993750001</v>
      </c>
      <c r="G148" s="58">
        <f t="shared" si="68"/>
        <v>2.6584931595742973E-4</v>
      </c>
      <c r="H148" s="58">
        <f t="shared" si="68"/>
        <v>4.3110319016750285E-4</v>
      </c>
      <c r="I148" s="48">
        <f t="shared" si="68"/>
        <v>154.93999999999997</v>
      </c>
      <c r="J148" s="49">
        <f t="shared" si="50"/>
        <v>1.8854585297217882E-2</v>
      </c>
      <c r="K148" s="50">
        <f t="shared" si="51"/>
        <v>5.1195916672864232</v>
      </c>
      <c r="L148" s="51">
        <f t="shared" si="59"/>
        <v>2924773.5918665701</v>
      </c>
      <c r="M148" s="49">
        <f t="shared" si="60"/>
        <v>2.1023091677990886E-2</v>
      </c>
      <c r="N148" s="43">
        <f t="shared" si="61"/>
        <v>8.7151047837228024</v>
      </c>
      <c r="O148" s="43">
        <f t="shared" si="62"/>
        <v>8.7151047837228024</v>
      </c>
      <c r="P148" s="52">
        <f t="shared" si="52"/>
        <v>26.877050990093636</v>
      </c>
      <c r="Q148" s="52">
        <f t="shared" si="69"/>
        <v>43.584021957684442</v>
      </c>
      <c r="R148" s="54">
        <f t="shared" si="53"/>
        <v>8.8031107970115379</v>
      </c>
      <c r="S148" s="54">
        <f t="shared" si="70"/>
        <v>79.088171718212138</v>
      </c>
      <c r="T148" s="54">
        <f t="shared" si="71"/>
        <v>35.592155773816437</v>
      </c>
      <c r="U148" s="54">
        <f t="shared" si="72"/>
        <v>43.496015944395708</v>
      </c>
      <c r="V148" s="54">
        <f t="shared" si="63"/>
        <v>348.8857395139226</v>
      </c>
      <c r="W148" s="54">
        <f t="shared" si="64"/>
        <v>528.55872356415432</v>
      </c>
      <c r="X148" s="54">
        <f t="shared" si="65"/>
        <v>645.93442481527813</v>
      </c>
      <c r="Y148" s="54">
        <f t="shared" si="73"/>
        <v>1174.4931483794326</v>
      </c>
      <c r="Z148" s="43">
        <f t="shared" si="54"/>
        <v>19.112500000000001</v>
      </c>
      <c r="AA148" s="54">
        <f t="shared" si="55"/>
        <v>36.159652935290552</v>
      </c>
      <c r="AB148" s="54">
        <f t="shared" si="74"/>
        <v>43.584021957684442</v>
      </c>
      <c r="AC148" s="54">
        <f t="shared" si="66"/>
        <v>36.159652935290552</v>
      </c>
    </row>
    <row r="149" spans="1:29" ht="16.5" x14ac:dyDescent="0.35">
      <c r="A149" s="61">
        <f t="shared" si="67"/>
        <v>5.1564232620151023</v>
      </c>
      <c r="B149" s="43">
        <f t="shared" si="49"/>
        <v>350</v>
      </c>
      <c r="C149" s="42">
        <f t="shared" si="68"/>
        <v>154.93999999999997</v>
      </c>
      <c r="D149" s="51">
        <f t="shared" si="68"/>
        <v>500</v>
      </c>
      <c r="E149" s="56">
        <f t="shared" si="68"/>
        <v>0.2</v>
      </c>
      <c r="F149" s="57">
        <f t="shared" si="68"/>
        <v>980.23210993750001</v>
      </c>
      <c r="G149" s="58">
        <f t="shared" si="68"/>
        <v>2.6584931595742973E-4</v>
      </c>
      <c r="H149" s="58">
        <f t="shared" si="68"/>
        <v>4.3110319016750285E-4</v>
      </c>
      <c r="I149" s="48">
        <f t="shared" si="68"/>
        <v>154.93999999999997</v>
      </c>
      <c r="J149" s="49">
        <f t="shared" si="50"/>
        <v>1.8854585297217882E-2</v>
      </c>
      <c r="K149" s="50">
        <f t="shared" si="51"/>
        <v>5.1564232620151023</v>
      </c>
      <c r="L149" s="51">
        <f t="shared" si="59"/>
        <v>2945815.1284987037</v>
      </c>
      <c r="M149" s="49">
        <f t="shared" si="60"/>
        <v>2.1022262803916093E-2</v>
      </c>
      <c r="N149" s="43">
        <f t="shared" si="61"/>
        <v>8.840604473046028</v>
      </c>
      <c r="O149" s="43">
        <f t="shared" si="62"/>
        <v>8.840604473046028</v>
      </c>
      <c r="P149" s="52">
        <f t="shared" si="52"/>
        <v>27.07041106915905</v>
      </c>
      <c r="Q149" s="52">
        <f t="shared" si="69"/>
        <v>43.897576072487922</v>
      </c>
      <c r="R149" s="54">
        <f t="shared" si="53"/>
        <v>8.8031107970115379</v>
      </c>
      <c r="S149" s="54">
        <f t="shared" si="70"/>
        <v>79.846085290727487</v>
      </c>
      <c r="T149" s="54">
        <f t="shared" si="71"/>
        <v>35.911015542205078</v>
      </c>
      <c r="U149" s="54">
        <f t="shared" si="72"/>
        <v>43.935069748522409</v>
      </c>
      <c r="V149" s="54">
        <f t="shared" si="63"/>
        <v>352.01130534934038</v>
      </c>
      <c r="W149" s="54">
        <f t="shared" si="64"/>
        <v>537.13057434922121</v>
      </c>
      <c r="X149" s="54">
        <f t="shared" si="65"/>
        <v>657.14847914456595</v>
      </c>
      <c r="Y149" s="54">
        <f t="shared" si="73"/>
        <v>1194.2790534937872</v>
      </c>
      <c r="Z149" s="43">
        <f t="shared" si="54"/>
        <v>19.25</v>
      </c>
      <c r="AA149" s="54">
        <f t="shared" si="55"/>
        <v>35.838585474906161</v>
      </c>
      <c r="AB149" s="54">
        <f t="shared" si="74"/>
        <v>43.897576072487922</v>
      </c>
      <c r="AC149" s="54">
        <f t="shared" si="66"/>
        <v>35.838585474906161</v>
      </c>
    </row>
    <row r="150" spans="1:29" ht="16.5" x14ac:dyDescent="0.35">
      <c r="A150" s="61">
        <f t="shared" si="67"/>
        <v>5.1932548567437822</v>
      </c>
      <c r="B150" s="43">
        <f t="shared" si="49"/>
        <v>352.5</v>
      </c>
      <c r="C150" s="42">
        <f t="shared" si="68"/>
        <v>154.93999999999997</v>
      </c>
      <c r="D150" s="51">
        <f t="shared" si="68"/>
        <v>500</v>
      </c>
      <c r="E150" s="56">
        <f t="shared" si="68"/>
        <v>0.2</v>
      </c>
      <c r="F150" s="57">
        <f t="shared" si="68"/>
        <v>980.23210993750001</v>
      </c>
      <c r="G150" s="58">
        <f t="shared" si="68"/>
        <v>2.6584931595742973E-4</v>
      </c>
      <c r="H150" s="58">
        <f t="shared" si="68"/>
        <v>4.3110319016750285E-4</v>
      </c>
      <c r="I150" s="48">
        <f t="shared" si="68"/>
        <v>154.93999999999997</v>
      </c>
      <c r="J150" s="49">
        <f t="shared" si="50"/>
        <v>1.8854585297217882E-2</v>
      </c>
      <c r="K150" s="50">
        <f t="shared" si="51"/>
        <v>5.1932548567437822</v>
      </c>
      <c r="L150" s="51">
        <f t="shared" si="59"/>
        <v>2966856.6651308374</v>
      </c>
      <c r="M150" s="49">
        <f t="shared" si="60"/>
        <v>2.1021445023929528E-2</v>
      </c>
      <c r="N150" s="43">
        <f t="shared" si="61"/>
        <v>8.9670010380431737</v>
      </c>
      <c r="O150" s="43">
        <f t="shared" si="62"/>
        <v>8.9670010380431737</v>
      </c>
      <c r="P150" s="52">
        <f t="shared" si="52"/>
        <v>27.263771148224475</v>
      </c>
      <c r="Q150" s="52">
        <f t="shared" si="69"/>
        <v>44.211130187291417</v>
      </c>
      <c r="R150" s="54">
        <f t="shared" si="53"/>
        <v>8.8031107970115379</v>
      </c>
      <c r="S150" s="54">
        <f t="shared" si="70"/>
        <v>80.605792614590698</v>
      </c>
      <c r="T150" s="54">
        <f t="shared" si="71"/>
        <v>36.23077218626765</v>
      </c>
      <c r="U150" s="54">
        <f t="shared" si="72"/>
        <v>44.375020428323054</v>
      </c>
      <c r="V150" s="54">
        <f t="shared" si="63"/>
        <v>355.14566264810026</v>
      </c>
      <c r="W150" s="54">
        <f t="shared" si="64"/>
        <v>545.78406819057034</v>
      </c>
      <c r="X150" s="54">
        <f t="shared" si="65"/>
        <v>668.46985901640505</v>
      </c>
      <c r="Y150" s="54">
        <f t="shared" si="73"/>
        <v>1214.2539272069753</v>
      </c>
      <c r="Z150" s="43">
        <f t="shared" si="54"/>
        <v>19.387499999999999</v>
      </c>
      <c r="AA150" s="54">
        <f t="shared" si="55"/>
        <v>35.522290095925818</v>
      </c>
      <c r="AB150" s="54">
        <f t="shared" si="74"/>
        <v>44.211130187291417</v>
      </c>
      <c r="AC150" s="54">
        <f t="shared" si="66"/>
        <v>35.522290095925818</v>
      </c>
    </row>
    <row r="151" spans="1:29" ht="16.5" x14ac:dyDescent="0.35">
      <c r="A151" s="61">
        <f t="shared" si="67"/>
        <v>5.2300864514724603</v>
      </c>
      <c r="B151" s="43">
        <f t="shared" si="49"/>
        <v>355</v>
      </c>
      <c r="C151" s="42">
        <f t="shared" si="68"/>
        <v>154.93999999999997</v>
      </c>
      <c r="D151" s="51">
        <f t="shared" si="68"/>
        <v>500</v>
      </c>
      <c r="E151" s="56">
        <f t="shared" si="68"/>
        <v>0.2</v>
      </c>
      <c r="F151" s="57">
        <f t="shared" si="68"/>
        <v>980.23210993750001</v>
      </c>
      <c r="G151" s="58">
        <f t="shared" si="68"/>
        <v>2.6584931595742973E-4</v>
      </c>
      <c r="H151" s="58">
        <f t="shared" si="68"/>
        <v>4.3110319016750285E-4</v>
      </c>
      <c r="I151" s="48">
        <f t="shared" si="68"/>
        <v>154.93999999999997</v>
      </c>
      <c r="J151" s="49">
        <f t="shared" si="50"/>
        <v>1.8854585297217882E-2</v>
      </c>
      <c r="K151" s="50">
        <f t="shared" si="51"/>
        <v>5.2300864514724603</v>
      </c>
      <c r="L151" s="51">
        <f t="shared" si="59"/>
        <v>2987898.2017629705</v>
      </c>
      <c r="M151" s="49">
        <f t="shared" si="60"/>
        <v>2.102063811291149E-2</v>
      </c>
      <c r="N151" s="43">
        <f t="shared" si="61"/>
        <v>9.0942944767043024</v>
      </c>
      <c r="O151" s="43">
        <f t="shared" si="62"/>
        <v>9.0942944767043024</v>
      </c>
      <c r="P151" s="52">
        <f t="shared" si="52"/>
        <v>27.457131227289899</v>
      </c>
      <c r="Q151" s="52">
        <f t="shared" si="69"/>
        <v>44.524684302094897</v>
      </c>
      <c r="R151" s="54">
        <f t="shared" si="53"/>
        <v>8.8031107970115379</v>
      </c>
      <c r="S151" s="54">
        <f t="shared" si="70"/>
        <v>81.36729368578186</v>
      </c>
      <c r="T151" s="54">
        <f t="shared" si="71"/>
        <v>36.551425703994198</v>
      </c>
      <c r="U151" s="54">
        <f t="shared" si="72"/>
        <v>44.815867981787662</v>
      </c>
      <c r="V151" s="54">
        <f t="shared" si="63"/>
        <v>358.28881139050003</v>
      </c>
      <c r="W151" s="54">
        <f t="shared" si="64"/>
        <v>554.51949251786073</v>
      </c>
      <c r="X151" s="54">
        <f t="shared" si="65"/>
        <v>679.89885186045376</v>
      </c>
      <c r="Y151" s="54">
        <f t="shared" si="73"/>
        <v>1234.4183443783145</v>
      </c>
      <c r="Z151" s="43">
        <f t="shared" si="54"/>
        <v>19.524999999999999</v>
      </c>
      <c r="AA151" s="54">
        <f t="shared" si="55"/>
        <v>35.210664843077829</v>
      </c>
      <c r="AB151" s="54">
        <f t="shared" si="74"/>
        <v>44.524684302094897</v>
      </c>
      <c r="AC151" s="54">
        <f t="shared" si="66"/>
        <v>35.210664843077829</v>
      </c>
    </row>
    <row r="152" spans="1:29" ht="16.5" x14ac:dyDescent="0.35">
      <c r="A152" s="61">
        <f t="shared" si="67"/>
        <v>5.2669180462011402</v>
      </c>
      <c r="B152" s="43">
        <f t="shared" si="49"/>
        <v>357.5</v>
      </c>
      <c r="C152" s="42">
        <f t="shared" si="68"/>
        <v>154.93999999999997</v>
      </c>
      <c r="D152" s="51">
        <f t="shared" si="68"/>
        <v>500</v>
      </c>
      <c r="E152" s="56">
        <f t="shared" si="68"/>
        <v>0.2</v>
      </c>
      <c r="F152" s="57">
        <f t="shared" si="68"/>
        <v>980.23210993750001</v>
      </c>
      <c r="G152" s="58">
        <f t="shared" si="68"/>
        <v>2.6584931595742973E-4</v>
      </c>
      <c r="H152" s="58">
        <f t="shared" si="68"/>
        <v>4.3110319016750285E-4</v>
      </c>
      <c r="I152" s="48">
        <f t="shared" si="68"/>
        <v>154.93999999999997</v>
      </c>
      <c r="J152" s="49">
        <f t="shared" si="50"/>
        <v>1.8854585297217882E-2</v>
      </c>
      <c r="K152" s="50">
        <f t="shared" si="51"/>
        <v>5.2669180462011402</v>
      </c>
      <c r="L152" s="51">
        <f t="shared" si="59"/>
        <v>3008939.7383951042</v>
      </c>
      <c r="M152" s="49">
        <f t="shared" si="60"/>
        <v>2.1019841851844159E-2</v>
      </c>
      <c r="N152" s="43">
        <f t="shared" si="61"/>
        <v>9.2224847870467528</v>
      </c>
      <c r="O152" s="43">
        <f t="shared" si="62"/>
        <v>9.2224847870467528</v>
      </c>
      <c r="P152" s="52">
        <f t="shared" si="52"/>
        <v>27.65049130635532</v>
      </c>
      <c r="Q152" s="52">
        <f t="shared" si="69"/>
        <v>44.838238416898371</v>
      </c>
      <c r="R152" s="54">
        <f t="shared" si="53"/>
        <v>8.8031107970115379</v>
      </c>
      <c r="S152" s="54">
        <f t="shared" si="70"/>
        <v>82.130588500335662</v>
      </c>
      <c r="T152" s="54">
        <f t="shared" si="71"/>
        <v>36.872976093402073</v>
      </c>
      <c r="U152" s="54">
        <f t="shared" si="72"/>
        <v>45.257612406933589</v>
      </c>
      <c r="V152" s="54">
        <f t="shared" si="63"/>
        <v>361.4407515571051</v>
      </c>
      <c r="W152" s="54">
        <f t="shared" si="64"/>
        <v>563.33713476030948</v>
      </c>
      <c r="X152" s="54">
        <f t="shared" si="65"/>
        <v>691.43574510592987</v>
      </c>
      <c r="Y152" s="54">
        <f t="shared" si="73"/>
        <v>1254.7728798662392</v>
      </c>
      <c r="Z152" s="43">
        <f t="shared" si="54"/>
        <v>19.662500000000001</v>
      </c>
      <c r="AA152" s="54">
        <f t="shared" si="55"/>
        <v>34.903610620958027</v>
      </c>
      <c r="AB152" s="54">
        <f t="shared" si="74"/>
        <v>44.838238416898371</v>
      </c>
      <c r="AC152" s="54">
        <f t="shared" si="66"/>
        <v>34.903610620958027</v>
      </c>
    </row>
    <row r="153" spans="1:29" ht="16.5" x14ac:dyDescent="0.35">
      <c r="A153" s="61">
        <f t="shared" si="67"/>
        <v>5.3037496409298193</v>
      </c>
      <c r="B153" s="43">
        <f t="shared" si="49"/>
        <v>360</v>
      </c>
      <c r="C153" s="42">
        <f t="shared" si="68"/>
        <v>154.93999999999997</v>
      </c>
      <c r="D153" s="51">
        <f t="shared" si="68"/>
        <v>500</v>
      </c>
      <c r="E153" s="56">
        <f t="shared" si="68"/>
        <v>0.2</v>
      </c>
      <c r="F153" s="57">
        <f t="shared" si="68"/>
        <v>980.23210993750001</v>
      </c>
      <c r="G153" s="58">
        <f t="shared" si="68"/>
        <v>2.6584931595742973E-4</v>
      </c>
      <c r="H153" s="58">
        <f t="shared" si="68"/>
        <v>4.3110319016750285E-4</v>
      </c>
      <c r="I153" s="48">
        <f t="shared" si="68"/>
        <v>154.93999999999997</v>
      </c>
      <c r="J153" s="49">
        <f t="shared" si="50"/>
        <v>1.8854585297217882E-2</v>
      </c>
      <c r="K153" s="50">
        <f t="shared" si="51"/>
        <v>5.3037496409298193</v>
      </c>
      <c r="L153" s="51">
        <f t="shared" si="59"/>
        <v>3029981.2750272378</v>
      </c>
      <c r="M153" s="49">
        <f t="shared" si="60"/>
        <v>2.1019056027605218E-2</v>
      </c>
      <c r="N153" s="43">
        <f t="shared" si="61"/>
        <v>9.3515719671145288</v>
      </c>
      <c r="O153" s="43">
        <f t="shared" si="62"/>
        <v>9.3515719671145288</v>
      </c>
      <c r="P153" s="52">
        <f t="shared" si="52"/>
        <v>27.843851385420738</v>
      </c>
      <c r="Q153" s="52">
        <f t="shared" si="69"/>
        <v>45.151792531701858</v>
      </c>
      <c r="R153" s="54">
        <f t="shared" si="53"/>
        <v>8.8031107970115379</v>
      </c>
      <c r="S153" s="54">
        <f t="shared" si="70"/>
        <v>82.895677054340112</v>
      </c>
      <c r="T153" s="54">
        <f t="shared" si="71"/>
        <v>37.195423352535265</v>
      </c>
      <c r="U153" s="54">
        <f t="shared" si="72"/>
        <v>45.700253701804854</v>
      </c>
      <c r="V153" s="54">
        <f t="shared" si="63"/>
        <v>364.60148312874202</v>
      </c>
      <c r="W153" s="54">
        <f t="shared" si="64"/>
        <v>572.23728234669636</v>
      </c>
      <c r="X153" s="54">
        <f t="shared" si="65"/>
        <v>703.08082618161313</v>
      </c>
      <c r="Y153" s="54">
        <f t="shared" si="73"/>
        <v>1275.3181085283095</v>
      </c>
      <c r="Z153" s="43">
        <f t="shared" si="54"/>
        <v>19.8</v>
      </c>
      <c r="AA153" s="54">
        <f t="shared" si="55"/>
        <v>34.601031094656904</v>
      </c>
      <c r="AB153" s="54">
        <f t="shared" si="74"/>
        <v>45.151792531701858</v>
      </c>
      <c r="AC153" s="54">
        <f t="shared" si="66"/>
        <v>34.601031094656904</v>
      </c>
    </row>
    <row r="154" spans="1:29" ht="16.5" x14ac:dyDescent="0.35">
      <c r="A154" s="61">
        <f t="shared" si="67"/>
        <v>5.3405812356584992</v>
      </c>
      <c r="B154" s="43">
        <f t="shared" ref="B154:B217" si="75">B153+2.5</f>
        <v>362.5</v>
      </c>
      <c r="C154" s="42">
        <f t="shared" si="68"/>
        <v>154.93999999999997</v>
      </c>
      <c r="D154" s="51">
        <f t="shared" si="68"/>
        <v>500</v>
      </c>
      <c r="E154" s="56">
        <f t="shared" si="68"/>
        <v>0.2</v>
      </c>
      <c r="F154" s="57">
        <f t="shared" si="68"/>
        <v>980.23210993750001</v>
      </c>
      <c r="G154" s="58">
        <f t="shared" si="68"/>
        <v>2.6584931595742973E-4</v>
      </c>
      <c r="H154" s="58">
        <f t="shared" si="68"/>
        <v>4.3110319016750285E-4</v>
      </c>
      <c r="I154" s="48">
        <f t="shared" si="68"/>
        <v>154.93999999999997</v>
      </c>
      <c r="J154" s="49">
        <f t="shared" ref="J154:J217" si="76">PI()*(I154/2000)^2</f>
        <v>1.8854585297217882E-2</v>
      </c>
      <c r="K154" s="50">
        <f t="shared" ref="K154:K217" si="77">B154/J154/3600</f>
        <v>5.3405812356584992</v>
      </c>
      <c r="L154" s="51">
        <f t="shared" si="59"/>
        <v>3051022.8116593724</v>
      </c>
      <c r="M154" s="49">
        <f t="shared" si="60"/>
        <v>2.1018280432769789E-2</v>
      </c>
      <c r="N154" s="43">
        <f t="shared" si="61"/>
        <v>9.4815560149778069</v>
      </c>
      <c r="O154" s="43">
        <f t="shared" si="62"/>
        <v>9.4815560149778069</v>
      </c>
      <c r="P154" s="52">
        <f t="shared" ref="P154:P217" si="78">(B154/3600)*G154/2/PI()/G$4/0.000000000001*(LN(G$3/(C154/2000))+C$4)/100000</f>
        <v>28.037211464486159</v>
      </c>
      <c r="Q154" s="52">
        <f t="shared" si="69"/>
        <v>45.465346646505346</v>
      </c>
      <c r="R154" s="54">
        <f t="shared" ref="R154:R217" si="79">R153</f>
        <v>8.8031107970115379</v>
      </c>
      <c r="S154" s="54">
        <f t="shared" si="70"/>
        <v>83.66255934393557</v>
      </c>
      <c r="T154" s="54">
        <f t="shared" si="71"/>
        <v>37.518767479463968</v>
      </c>
      <c r="U154" s="54">
        <f t="shared" si="72"/>
        <v>46.143791864471609</v>
      </c>
      <c r="V154" s="54">
        <f t="shared" si="63"/>
        <v>367.77100608649425</v>
      </c>
      <c r="W154" s="54">
        <f t="shared" si="64"/>
        <v>581.22022270537116</v>
      </c>
      <c r="X154" s="54">
        <f t="shared" si="65"/>
        <v>714.83438251585289</v>
      </c>
      <c r="Y154" s="54">
        <f t="shared" si="73"/>
        <v>1296.0546052212239</v>
      </c>
      <c r="Z154" s="43">
        <f t="shared" ref="Z154:Z217" si="80">B154*(C$1-C$2)*1.1/1000</f>
        <v>19.9375</v>
      </c>
      <c r="AA154" s="54">
        <f t="shared" ref="AA154:AA217" si="81">Z154/(W154/1000)</f>
        <v>34.302832594499392</v>
      </c>
      <c r="AB154" s="54">
        <f t="shared" si="74"/>
        <v>45.465346646505346</v>
      </c>
      <c r="AC154" s="54">
        <f t="shared" si="66"/>
        <v>34.302832594499392</v>
      </c>
    </row>
    <row r="155" spans="1:29" ht="16.5" x14ac:dyDescent="0.35">
      <c r="A155" s="61">
        <f t="shared" si="67"/>
        <v>5.3774128303871782</v>
      </c>
      <c r="B155" s="43">
        <f t="shared" si="75"/>
        <v>365</v>
      </c>
      <c r="C155" s="42">
        <f t="shared" ref="C155:I170" si="82">C154</f>
        <v>154.93999999999997</v>
      </c>
      <c r="D155" s="51">
        <f t="shared" si="82"/>
        <v>500</v>
      </c>
      <c r="E155" s="56">
        <f t="shared" si="82"/>
        <v>0.2</v>
      </c>
      <c r="F155" s="57">
        <f t="shared" si="82"/>
        <v>980.23210993750001</v>
      </c>
      <c r="G155" s="58">
        <f t="shared" si="82"/>
        <v>2.6584931595742973E-4</v>
      </c>
      <c r="H155" s="58">
        <f t="shared" si="82"/>
        <v>4.3110319016750285E-4</v>
      </c>
      <c r="I155" s="48">
        <f t="shared" si="82"/>
        <v>154.93999999999997</v>
      </c>
      <c r="J155" s="49">
        <f t="shared" si="76"/>
        <v>1.8854585297217882E-2</v>
      </c>
      <c r="K155" s="50">
        <f t="shared" si="77"/>
        <v>5.3774128303871782</v>
      </c>
      <c r="L155" s="51">
        <f t="shared" si="59"/>
        <v>3072064.3482915056</v>
      </c>
      <c r="M155" s="49">
        <f t="shared" si="60"/>
        <v>2.1017514865420361E-2</v>
      </c>
      <c r="N155" s="43">
        <f t="shared" si="61"/>
        <v>9.6124369287323717</v>
      </c>
      <c r="O155" s="43">
        <f t="shared" si="62"/>
        <v>9.6124369287323717</v>
      </c>
      <c r="P155" s="52">
        <f t="shared" si="78"/>
        <v>28.230571543551587</v>
      </c>
      <c r="Q155" s="52">
        <f t="shared" si="69"/>
        <v>45.778900761308826</v>
      </c>
      <c r="R155" s="54">
        <f t="shared" si="79"/>
        <v>8.8031107970115379</v>
      </c>
      <c r="S155" s="54">
        <f t="shared" si="70"/>
        <v>84.431235365313611</v>
      </c>
      <c r="T155" s="54">
        <f t="shared" si="71"/>
        <v>37.843008472283955</v>
      </c>
      <c r="U155" s="54">
        <f t="shared" si="72"/>
        <v>46.588226893029656</v>
      </c>
      <c r="V155" s="54">
        <f t="shared" si="63"/>
        <v>370.94932041169591</v>
      </c>
      <c r="W155" s="54">
        <f t="shared" si="64"/>
        <v>590.28624326425825</v>
      </c>
      <c r="X155" s="54">
        <f t="shared" si="65"/>
        <v>726.69670153657364</v>
      </c>
      <c r="Y155" s="54">
        <f t="shared" si="73"/>
        <v>1316.9829448008318</v>
      </c>
      <c r="Z155" s="43">
        <f t="shared" si="80"/>
        <v>20.074999999999999</v>
      </c>
      <c r="AA155" s="54">
        <f t="shared" si="81"/>
        <v>34.008924024700434</v>
      </c>
      <c r="AB155" s="54">
        <f t="shared" si="74"/>
        <v>45.778900761308826</v>
      </c>
      <c r="AC155" s="54">
        <f t="shared" si="66"/>
        <v>34.008924024700434</v>
      </c>
    </row>
    <row r="156" spans="1:29" ht="16.5" x14ac:dyDescent="0.35">
      <c r="A156" s="61">
        <f t="shared" si="67"/>
        <v>5.4142444251158572</v>
      </c>
      <c r="B156" s="43">
        <f t="shared" si="75"/>
        <v>367.5</v>
      </c>
      <c r="C156" s="42">
        <f t="shared" si="82"/>
        <v>154.93999999999997</v>
      </c>
      <c r="D156" s="51">
        <f t="shared" si="82"/>
        <v>500</v>
      </c>
      <c r="E156" s="56">
        <f t="shared" si="82"/>
        <v>0.2</v>
      </c>
      <c r="F156" s="57">
        <f t="shared" si="82"/>
        <v>980.23210993750001</v>
      </c>
      <c r="G156" s="58">
        <f t="shared" si="82"/>
        <v>2.6584931595742973E-4</v>
      </c>
      <c r="H156" s="58">
        <f t="shared" si="82"/>
        <v>4.3110319016750285E-4</v>
      </c>
      <c r="I156" s="48">
        <f t="shared" si="82"/>
        <v>154.93999999999997</v>
      </c>
      <c r="J156" s="49">
        <f t="shared" si="76"/>
        <v>1.8854585297217882E-2</v>
      </c>
      <c r="K156" s="50">
        <f t="shared" si="77"/>
        <v>5.4142444251158572</v>
      </c>
      <c r="L156" s="51">
        <f t="shared" si="59"/>
        <v>3093105.8849236392</v>
      </c>
      <c r="M156" s="49">
        <f t="shared" si="60"/>
        <v>2.1016759128964255E-2</v>
      </c>
      <c r="N156" s="43">
        <f t="shared" si="61"/>
        <v>9.7442147064991218</v>
      </c>
      <c r="O156" s="43">
        <f t="shared" si="62"/>
        <v>9.7442147064991218</v>
      </c>
      <c r="P156" s="52">
        <f t="shared" si="78"/>
        <v>28.423931622617008</v>
      </c>
      <c r="Q156" s="52">
        <f t="shared" si="69"/>
        <v>46.092454876112313</v>
      </c>
      <c r="R156" s="54">
        <f t="shared" si="79"/>
        <v>8.8031107970115379</v>
      </c>
      <c r="S156" s="54">
        <f t="shared" si="70"/>
        <v>85.20170511471602</v>
      </c>
      <c r="T156" s="54">
        <f t="shared" si="71"/>
        <v>38.168146329116126</v>
      </c>
      <c r="U156" s="54">
        <f t="shared" si="72"/>
        <v>47.033558785599894</v>
      </c>
      <c r="V156" s="54">
        <f t="shared" si="63"/>
        <v>374.13642608592744</v>
      </c>
      <c r="W156" s="54">
        <f t="shared" si="64"/>
        <v>599.43563145086216</v>
      </c>
      <c r="X156" s="54">
        <f t="shared" si="65"/>
        <v>738.66807067128036</v>
      </c>
      <c r="Y156" s="54">
        <f t="shared" si="73"/>
        <v>1338.1037021221425</v>
      </c>
      <c r="Z156" s="43">
        <f t="shared" si="80"/>
        <v>20.212499999999999</v>
      </c>
      <c r="AA156" s="54">
        <f t="shared" si="81"/>
        <v>33.719216775749651</v>
      </c>
      <c r="AB156" s="54">
        <f t="shared" si="74"/>
        <v>46.092454876112313</v>
      </c>
      <c r="AC156" s="54">
        <f t="shared" si="66"/>
        <v>33.719216775749651</v>
      </c>
    </row>
    <row r="157" spans="1:29" ht="16.5" x14ac:dyDescent="0.35">
      <c r="A157" s="61">
        <f t="shared" si="67"/>
        <v>5.4510760198445363</v>
      </c>
      <c r="B157" s="43">
        <f t="shared" si="75"/>
        <v>370</v>
      </c>
      <c r="C157" s="42">
        <f t="shared" si="82"/>
        <v>154.93999999999997</v>
      </c>
      <c r="D157" s="51">
        <f t="shared" si="82"/>
        <v>500</v>
      </c>
      <c r="E157" s="56">
        <f t="shared" si="82"/>
        <v>0.2</v>
      </c>
      <c r="F157" s="57">
        <f t="shared" si="82"/>
        <v>980.23210993750001</v>
      </c>
      <c r="G157" s="58">
        <f t="shared" si="82"/>
        <v>2.6584931595742973E-4</v>
      </c>
      <c r="H157" s="58">
        <f t="shared" si="82"/>
        <v>4.3110319016750285E-4</v>
      </c>
      <c r="I157" s="48">
        <f t="shared" si="82"/>
        <v>154.93999999999997</v>
      </c>
      <c r="J157" s="49">
        <f t="shared" si="76"/>
        <v>1.8854585297217882E-2</v>
      </c>
      <c r="K157" s="50">
        <f t="shared" si="77"/>
        <v>5.4510760198445363</v>
      </c>
      <c r="L157" s="51">
        <f t="shared" si="59"/>
        <v>3114147.4215557729</v>
      </c>
      <c r="M157" s="49">
        <f t="shared" si="60"/>
        <v>2.1016013031958363E-2</v>
      </c>
      <c r="N157" s="43">
        <f t="shared" si="61"/>
        <v>9.876889346423555</v>
      </c>
      <c r="O157" s="43">
        <f t="shared" si="62"/>
        <v>9.876889346423555</v>
      </c>
      <c r="P157" s="52">
        <f t="shared" si="78"/>
        <v>28.617291701682426</v>
      </c>
      <c r="Q157" s="52">
        <f t="shared" si="69"/>
        <v>46.406008990915801</v>
      </c>
      <c r="R157" s="54">
        <f t="shared" si="79"/>
        <v>8.8031107970115379</v>
      </c>
      <c r="S157" s="54">
        <f t="shared" si="70"/>
        <v>85.973968588433806</v>
      </c>
      <c r="T157" s="54">
        <f t="shared" si="71"/>
        <v>38.494181048105979</v>
      </c>
      <c r="U157" s="54">
        <f t="shared" si="72"/>
        <v>47.47978754032782</v>
      </c>
      <c r="V157" s="54">
        <f t="shared" si="63"/>
        <v>377.33232309101049</v>
      </c>
      <c r="W157" s="54">
        <f t="shared" si="64"/>
        <v>608.66867469227395</v>
      </c>
      <c r="X157" s="54">
        <f t="shared" si="65"/>
        <v>750.74877734706376</v>
      </c>
      <c r="Y157" s="54">
        <f t="shared" si="73"/>
        <v>1359.4174520393376</v>
      </c>
      <c r="Z157" s="43">
        <f t="shared" si="80"/>
        <v>20.350000000000001</v>
      </c>
      <c r="AA157" s="54">
        <f t="shared" si="81"/>
        <v>33.433624640348711</v>
      </c>
      <c r="AB157" s="54">
        <f t="shared" si="74"/>
        <v>46.406008990915801</v>
      </c>
      <c r="AC157" s="54">
        <f t="shared" si="66"/>
        <v>33.433624640348711</v>
      </c>
    </row>
    <row r="158" spans="1:29" ht="16.5" x14ac:dyDescent="0.35">
      <c r="A158" s="61">
        <f t="shared" si="67"/>
        <v>5.4879076145732162</v>
      </c>
      <c r="B158" s="43">
        <f t="shared" si="75"/>
        <v>372.5</v>
      </c>
      <c r="C158" s="42">
        <f t="shared" si="82"/>
        <v>154.93999999999997</v>
      </c>
      <c r="D158" s="51">
        <f t="shared" si="82"/>
        <v>500</v>
      </c>
      <c r="E158" s="56">
        <f t="shared" si="82"/>
        <v>0.2</v>
      </c>
      <c r="F158" s="57">
        <f t="shared" si="82"/>
        <v>980.23210993750001</v>
      </c>
      <c r="G158" s="58">
        <f t="shared" si="82"/>
        <v>2.6584931595742973E-4</v>
      </c>
      <c r="H158" s="58">
        <f t="shared" si="82"/>
        <v>4.3110319016750285E-4</v>
      </c>
      <c r="I158" s="48">
        <f t="shared" si="82"/>
        <v>154.93999999999997</v>
      </c>
      <c r="J158" s="49">
        <f t="shared" si="76"/>
        <v>1.8854585297217882E-2</v>
      </c>
      <c r="K158" s="50">
        <f t="shared" si="77"/>
        <v>5.4879076145732162</v>
      </c>
      <c r="L158" s="51">
        <f t="shared" si="59"/>
        <v>3135188.9581879065</v>
      </c>
      <c r="M158" s="49">
        <f t="shared" si="60"/>
        <v>2.1015276387940787E-2</v>
      </c>
      <c r="N158" s="43">
        <f t="shared" si="61"/>
        <v>10.010460846675286</v>
      </c>
      <c r="O158" s="43">
        <f t="shared" si="62"/>
        <v>10.010460846675286</v>
      </c>
      <c r="P158" s="52">
        <f t="shared" si="78"/>
        <v>28.810651780747847</v>
      </c>
      <c r="Q158" s="52">
        <f t="shared" si="69"/>
        <v>46.719563105719288</v>
      </c>
      <c r="R158" s="54">
        <f t="shared" si="79"/>
        <v>8.8031107970115379</v>
      </c>
      <c r="S158" s="54">
        <f t="shared" si="70"/>
        <v>86.748025782806167</v>
      </c>
      <c r="T158" s="54">
        <f t="shared" si="71"/>
        <v>38.821112627423133</v>
      </c>
      <c r="U158" s="54">
        <f t="shared" si="72"/>
        <v>47.926913155383033</v>
      </c>
      <c r="V158" s="54">
        <f t="shared" si="63"/>
        <v>380.53701140900301</v>
      </c>
      <c r="W158" s="54">
        <f t="shared" si="64"/>
        <v>617.98566041517586</v>
      </c>
      <c r="X158" s="54">
        <f t="shared" si="65"/>
        <v>762.93910899060597</v>
      </c>
      <c r="Y158" s="54">
        <f t="shared" si="73"/>
        <v>1380.9247694057817</v>
      </c>
      <c r="Z158" s="43">
        <f t="shared" si="80"/>
        <v>20.487500000000001</v>
      </c>
      <c r="AA158" s="54">
        <f t="shared" si="81"/>
        <v>33.152063732734611</v>
      </c>
      <c r="AB158" s="54">
        <f t="shared" si="74"/>
        <v>46.719563105719288</v>
      </c>
      <c r="AC158" s="54">
        <f t="shared" si="66"/>
        <v>33.152063732734611</v>
      </c>
    </row>
    <row r="159" spans="1:29" ht="16.5" x14ac:dyDescent="0.35">
      <c r="A159" s="61">
        <f t="shared" si="67"/>
        <v>5.5247392093018952</v>
      </c>
      <c r="B159" s="43">
        <f t="shared" si="75"/>
        <v>375</v>
      </c>
      <c r="C159" s="42">
        <f t="shared" si="82"/>
        <v>154.93999999999997</v>
      </c>
      <c r="D159" s="51">
        <f t="shared" si="82"/>
        <v>500</v>
      </c>
      <c r="E159" s="56">
        <f t="shared" si="82"/>
        <v>0.2</v>
      </c>
      <c r="F159" s="57">
        <f t="shared" si="82"/>
        <v>980.23210993750001</v>
      </c>
      <c r="G159" s="58">
        <f t="shared" si="82"/>
        <v>2.6584931595742973E-4</v>
      </c>
      <c r="H159" s="58">
        <f t="shared" si="82"/>
        <v>4.3110319016750285E-4</v>
      </c>
      <c r="I159" s="48">
        <f t="shared" si="82"/>
        <v>154.93999999999997</v>
      </c>
      <c r="J159" s="49">
        <f t="shared" si="76"/>
        <v>1.8854585297217882E-2</v>
      </c>
      <c r="K159" s="50">
        <f t="shared" si="77"/>
        <v>5.5247392093018952</v>
      </c>
      <c r="L159" s="51">
        <f t="shared" si="59"/>
        <v>3156230.4948200397</v>
      </c>
      <c r="M159" s="49">
        <f t="shared" si="60"/>
        <v>2.1014549015269026E-2</v>
      </c>
      <c r="N159" s="43">
        <f t="shared" si="61"/>
        <v>10.144929205447557</v>
      </c>
      <c r="O159" s="43">
        <f t="shared" si="62"/>
        <v>10.144929205447557</v>
      </c>
      <c r="P159" s="52">
        <f t="shared" si="78"/>
        <v>29.004011859813271</v>
      </c>
      <c r="Q159" s="52">
        <f t="shared" si="69"/>
        <v>47.033117220522769</v>
      </c>
      <c r="R159" s="54">
        <f t="shared" si="79"/>
        <v>8.8031107970115379</v>
      </c>
      <c r="S159" s="54">
        <f t="shared" si="70"/>
        <v>87.523876694219609</v>
      </c>
      <c r="T159" s="54">
        <f t="shared" si="71"/>
        <v>39.148941065260829</v>
      </c>
      <c r="U159" s="54">
        <f t="shared" si="72"/>
        <v>48.374935628958781</v>
      </c>
      <c r="V159" s="54">
        <f t="shared" si="63"/>
        <v>383.75049102219458</v>
      </c>
      <c r="W159" s="54">
        <f t="shared" si="64"/>
        <v>627.38687604584652</v>
      </c>
      <c r="X159" s="54">
        <f t="shared" si="65"/>
        <v>775.23935302818563</v>
      </c>
      <c r="Y159" s="54">
        <f t="shared" si="73"/>
        <v>1402.6262290740322</v>
      </c>
      <c r="Z159" s="43">
        <f t="shared" si="80"/>
        <v>20.625</v>
      </c>
      <c r="AA159" s="54">
        <f t="shared" si="81"/>
        <v>32.874452411230898</v>
      </c>
      <c r="AB159" s="54">
        <f t="shared" si="74"/>
        <v>47.033117220522769</v>
      </c>
      <c r="AC159" s="54">
        <f t="shared" si="66"/>
        <v>32.874452411230898</v>
      </c>
    </row>
    <row r="160" spans="1:29" ht="16.5" x14ac:dyDescent="0.35">
      <c r="A160" s="61">
        <f t="shared" si="67"/>
        <v>5.5615708040305751</v>
      </c>
      <c r="B160" s="43">
        <f t="shared" si="75"/>
        <v>377.5</v>
      </c>
      <c r="C160" s="42">
        <f t="shared" si="82"/>
        <v>154.93999999999997</v>
      </c>
      <c r="D160" s="51">
        <f t="shared" si="82"/>
        <v>500</v>
      </c>
      <c r="E160" s="56">
        <f t="shared" si="82"/>
        <v>0.2</v>
      </c>
      <c r="F160" s="57">
        <f t="shared" si="82"/>
        <v>980.23210993750001</v>
      </c>
      <c r="G160" s="58">
        <f t="shared" si="82"/>
        <v>2.6584931595742973E-4</v>
      </c>
      <c r="H160" s="58">
        <f t="shared" si="82"/>
        <v>4.3110319016750285E-4</v>
      </c>
      <c r="I160" s="48">
        <f t="shared" si="82"/>
        <v>154.93999999999997</v>
      </c>
      <c r="J160" s="49">
        <f t="shared" si="76"/>
        <v>1.8854585297217882E-2</v>
      </c>
      <c r="K160" s="50">
        <f t="shared" si="77"/>
        <v>5.5615708040305751</v>
      </c>
      <c r="L160" s="51">
        <f t="shared" si="59"/>
        <v>3177272.0314521738</v>
      </c>
      <c r="M160" s="49">
        <f t="shared" si="60"/>
        <v>2.1013830736964511E-2</v>
      </c>
      <c r="N160" s="43">
        <f t="shared" si="61"/>
        <v>10.280294420956809</v>
      </c>
      <c r="O160" s="43">
        <f t="shared" si="62"/>
        <v>10.280294420956809</v>
      </c>
      <c r="P160" s="52">
        <f t="shared" si="78"/>
        <v>29.197371938878693</v>
      </c>
      <c r="Q160" s="52">
        <f t="shared" si="69"/>
        <v>47.346671335326256</v>
      </c>
      <c r="R160" s="54">
        <f t="shared" si="79"/>
        <v>8.8031107970115379</v>
      </c>
      <c r="S160" s="54">
        <f t="shared" si="70"/>
        <v>88.301521319107025</v>
      </c>
      <c r="T160" s="54">
        <f t="shared" si="71"/>
        <v>39.477666359835503</v>
      </c>
      <c r="U160" s="54">
        <f t="shared" si="72"/>
        <v>48.823854959271529</v>
      </c>
      <c r="V160" s="54">
        <f t="shared" si="63"/>
        <v>386.9727619131022</v>
      </c>
      <c r="W160" s="54">
        <f t="shared" si="64"/>
        <v>636.87260901016668</v>
      </c>
      <c r="X160" s="54">
        <f t="shared" si="65"/>
        <v>787.64979688568383</v>
      </c>
      <c r="Y160" s="54">
        <f t="shared" si="73"/>
        <v>1424.5224058958506</v>
      </c>
      <c r="Z160" s="43">
        <f t="shared" si="80"/>
        <v>20.762499999999999</v>
      </c>
      <c r="AA160" s="54">
        <f t="shared" si="81"/>
        <v>32.600711203876813</v>
      </c>
      <c r="AB160" s="54">
        <f t="shared" si="74"/>
        <v>47.346671335326256</v>
      </c>
      <c r="AC160" s="54">
        <f t="shared" si="66"/>
        <v>32.600711203876813</v>
      </c>
    </row>
    <row r="161" spans="1:29" ht="16.5" x14ac:dyDescent="0.35">
      <c r="A161" s="61">
        <f t="shared" si="67"/>
        <v>5.5984023987592533</v>
      </c>
      <c r="B161" s="43">
        <f t="shared" si="75"/>
        <v>380</v>
      </c>
      <c r="C161" s="42">
        <f t="shared" si="82"/>
        <v>154.93999999999997</v>
      </c>
      <c r="D161" s="51">
        <f t="shared" si="82"/>
        <v>500</v>
      </c>
      <c r="E161" s="56">
        <f t="shared" si="82"/>
        <v>0.2</v>
      </c>
      <c r="F161" s="57">
        <f t="shared" si="82"/>
        <v>980.23210993750001</v>
      </c>
      <c r="G161" s="58">
        <f t="shared" si="82"/>
        <v>2.6584931595742973E-4</v>
      </c>
      <c r="H161" s="58">
        <f t="shared" si="82"/>
        <v>4.3110319016750285E-4</v>
      </c>
      <c r="I161" s="48">
        <f t="shared" si="82"/>
        <v>154.93999999999997</v>
      </c>
      <c r="J161" s="49">
        <f t="shared" si="76"/>
        <v>1.8854585297217882E-2</v>
      </c>
      <c r="K161" s="50">
        <f t="shared" si="77"/>
        <v>5.5984023987592533</v>
      </c>
      <c r="L161" s="51">
        <f t="shared" si="59"/>
        <v>3198313.5680843061</v>
      </c>
      <c r="M161" s="49">
        <f t="shared" si="60"/>
        <v>2.101312138056308E-2</v>
      </c>
      <c r="N161" s="43">
        <f t="shared" si="61"/>
        <v>10.416556491442185</v>
      </c>
      <c r="O161" s="43">
        <f t="shared" si="62"/>
        <v>10.416556491442185</v>
      </c>
      <c r="P161" s="52">
        <f t="shared" si="78"/>
        <v>29.39073201794411</v>
      </c>
      <c r="Q161" s="52">
        <f t="shared" si="69"/>
        <v>47.660225450129744</v>
      </c>
      <c r="R161" s="54">
        <f t="shared" si="79"/>
        <v>8.8031107970115379</v>
      </c>
      <c r="S161" s="54">
        <f t="shared" si="70"/>
        <v>89.080959653946678</v>
      </c>
      <c r="T161" s="54">
        <f t="shared" si="71"/>
        <v>39.807288509386296</v>
      </c>
      <c r="U161" s="54">
        <f t="shared" si="72"/>
        <v>49.273671144560396</v>
      </c>
      <c r="V161" s="54">
        <f t="shared" si="63"/>
        <v>390.20382406446527</v>
      </c>
      <c r="W161" s="54">
        <f t="shared" si="64"/>
        <v>646.44314673362362</v>
      </c>
      <c r="X161" s="54">
        <f t="shared" si="65"/>
        <v>800.1707279885876</v>
      </c>
      <c r="Y161" s="54">
        <f t="shared" si="73"/>
        <v>1446.6138747222112</v>
      </c>
      <c r="Z161" s="43">
        <f t="shared" si="80"/>
        <v>20.9</v>
      </c>
      <c r="AA161" s="54">
        <f t="shared" si="81"/>
        <v>32.330762736993101</v>
      </c>
      <c r="AB161" s="54">
        <f t="shared" si="74"/>
        <v>47.660225450129744</v>
      </c>
      <c r="AC161" s="54">
        <f t="shared" si="66"/>
        <v>32.330762736993101</v>
      </c>
    </row>
    <row r="162" spans="1:29" ht="16.5" x14ac:dyDescent="0.35">
      <c r="A162" s="61">
        <f t="shared" si="67"/>
        <v>5.6352339934879332</v>
      </c>
      <c r="B162" s="43">
        <f t="shared" si="75"/>
        <v>382.5</v>
      </c>
      <c r="C162" s="42">
        <f t="shared" si="82"/>
        <v>154.93999999999997</v>
      </c>
      <c r="D162" s="51">
        <f t="shared" si="82"/>
        <v>500</v>
      </c>
      <c r="E162" s="56">
        <f t="shared" si="82"/>
        <v>0.2</v>
      </c>
      <c r="F162" s="57">
        <f t="shared" si="82"/>
        <v>980.23210993750001</v>
      </c>
      <c r="G162" s="58">
        <f t="shared" si="82"/>
        <v>2.6584931595742973E-4</v>
      </c>
      <c r="H162" s="58">
        <f t="shared" si="82"/>
        <v>4.3110319016750285E-4</v>
      </c>
      <c r="I162" s="48">
        <f t="shared" si="82"/>
        <v>154.93999999999997</v>
      </c>
      <c r="J162" s="49">
        <f t="shared" si="76"/>
        <v>1.8854585297217882E-2</v>
      </c>
      <c r="K162" s="50">
        <f t="shared" si="77"/>
        <v>5.6352339934879332</v>
      </c>
      <c r="L162" s="51">
        <f t="shared" si="59"/>
        <v>3219355.1047164402</v>
      </c>
      <c r="M162" s="49">
        <f t="shared" si="60"/>
        <v>2.1012420777971212E-2</v>
      </c>
      <c r="N162" s="43">
        <f t="shared" si="61"/>
        <v>10.553715415165133</v>
      </c>
      <c r="O162" s="43">
        <f t="shared" si="62"/>
        <v>10.553715415165133</v>
      </c>
      <c r="P162" s="52">
        <f t="shared" si="78"/>
        <v>29.584092097009531</v>
      </c>
      <c r="Q162" s="52">
        <f t="shared" si="69"/>
        <v>47.973779564933224</v>
      </c>
      <c r="R162" s="54">
        <f t="shared" si="79"/>
        <v>8.8031107970115379</v>
      </c>
      <c r="S162" s="54">
        <f t="shared" si="70"/>
        <v>89.862191695261473</v>
      </c>
      <c r="T162" s="54">
        <f t="shared" si="71"/>
        <v>40.13780751217466</v>
      </c>
      <c r="U162" s="54">
        <f t="shared" si="72"/>
        <v>49.724384183086812</v>
      </c>
      <c r="V162" s="54">
        <f t="shared" si="63"/>
        <v>393.44367745924205</v>
      </c>
      <c r="W162" s="54">
        <f t="shared" si="64"/>
        <v>656.09877664131648</v>
      </c>
      <c r="X162" s="54">
        <f t="shared" si="65"/>
        <v>812.80243376199599</v>
      </c>
      <c r="Y162" s="54">
        <f t="shared" si="73"/>
        <v>1468.9012104033125</v>
      </c>
      <c r="Z162" s="43">
        <f t="shared" si="80"/>
        <v>21.037500000000001</v>
      </c>
      <c r="AA162" s="54">
        <f t="shared" si="81"/>
        <v>32.064531666549691</v>
      </c>
      <c r="AB162" s="54">
        <f t="shared" si="74"/>
        <v>47.973779564933224</v>
      </c>
      <c r="AC162" s="54">
        <f t="shared" si="66"/>
        <v>32.064531666549691</v>
      </c>
    </row>
    <row r="163" spans="1:29" ht="16.5" x14ac:dyDescent="0.35">
      <c r="A163" s="61">
        <f t="shared" si="67"/>
        <v>5.6720655882166122</v>
      </c>
      <c r="B163" s="43">
        <f t="shared" si="75"/>
        <v>385</v>
      </c>
      <c r="C163" s="42">
        <f t="shared" si="82"/>
        <v>154.93999999999997</v>
      </c>
      <c r="D163" s="51">
        <f t="shared" si="82"/>
        <v>500</v>
      </c>
      <c r="E163" s="56">
        <f t="shared" si="82"/>
        <v>0.2</v>
      </c>
      <c r="F163" s="57">
        <f t="shared" si="82"/>
        <v>980.23210993750001</v>
      </c>
      <c r="G163" s="58">
        <f t="shared" si="82"/>
        <v>2.6584931595742973E-4</v>
      </c>
      <c r="H163" s="58">
        <f t="shared" si="82"/>
        <v>4.3110319016750285E-4</v>
      </c>
      <c r="I163" s="48">
        <f t="shared" si="82"/>
        <v>154.93999999999997</v>
      </c>
      <c r="J163" s="49">
        <f t="shared" si="76"/>
        <v>1.8854585297217882E-2</v>
      </c>
      <c r="K163" s="50">
        <f t="shared" si="77"/>
        <v>5.6720655882166122</v>
      </c>
      <c r="L163" s="51">
        <f t="shared" si="59"/>
        <v>3240396.6413485738</v>
      </c>
      <c r="M163" s="49">
        <f t="shared" si="60"/>
        <v>2.1011728765327777E-2</v>
      </c>
      <c r="N163" s="43">
        <f t="shared" si="61"/>
        <v>10.691771190408952</v>
      </c>
      <c r="O163" s="43">
        <f t="shared" si="62"/>
        <v>10.691771190408952</v>
      </c>
      <c r="P163" s="52">
        <f t="shared" si="78"/>
        <v>29.777452176074952</v>
      </c>
      <c r="Q163" s="52">
        <f t="shared" si="69"/>
        <v>48.287333679736705</v>
      </c>
      <c r="R163" s="54">
        <f t="shared" si="79"/>
        <v>8.8031107970115379</v>
      </c>
      <c r="S163" s="54">
        <f t="shared" si="70"/>
        <v>90.645217439618023</v>
      </c>
      <c r="T163" s="54">
        <f t="shared" si="71"/>
        <v>40.469223366483902</v>
      </c>
      <c r="U163" s="54">
        <f t="shared" si="72"/>
        <v>50.17599407313412</v>
      </c>
      <c r="V163" s="54">
        <f t="shared" si="63"/>
        <v>396.69232208060492</v>
      </c>
      <c r="W163" s="54">
        <f t="shared" si="64"/>
        <v>665.83978615796161</v>
      </c>
      <c r="X163" s="54">
        <f t="shared" si="65"/>
        <v>825.54520163062546</v>
      </c>
      <c r="Y163" s="54">
        <f t="shared" si="73"/>
        <v>1491.3849877885871</v>
      </c>
      <c r="Z163" s="43">
        <f t="shared" si="80"/>
        <v>21.175000000000001</v>
      </c>
      <c r="AA163" s="54">
        <f t="shared" si="81"/>
        <v>31.801944612208132</v>
      </c>
      <c r="AB163" s="54">
        <f t="shared" si="74"/>
        <v>48.287333679736705</v>
      </c>
      <c r="AC163" s="54">
        <f t="shared" si="66"/>
        <v>31.801944612208132</v>
      </c>
    </row>
    <row r="164" spans="1:29" ht="16.5" x14ac:dyDescent="0.35">
      <c r="A164" s="61">
        <f t="shared" si="67"/>
        <v>5.7088971829452921</v>
      </c>
      <c r="B164" s="43">
        <f t="shared" si="75"/>
        <v>387.5</v>
      </c>
      <c r="C164" s="42">
        <f t="shared" si="82"/>
        <v>154.93999999999997</v>
      </c>
      <c r="D164" s="51">
        <f t="shared" si="82"/>
        <v>500</v>
      </c>
      <c r="E164" s="56">
        <f t="shared" si="82"/>
        <v>0.2</v>
      </c>
      <c r="F164" s="57">
        <f t="shared" si="82"/>
        <v>980.23210993750001</v>
      </c>
      <c r="G164" s="58">
        <f t="shared" si="82"/>
        <v>2.6584931595742973E-4</v>
      </c>
      <c r="H164" s="58">
        <f t="shared" si="82"/>
        <v>4.3110319016750285E-4</v>
      </c>
      <c r="I164" s="48">
        <f t="shared" si="82"/>
        <v>154.93999999999997</v>
      </c>
      <c r="J164" s="49">
        <f t="shared" si="76"/>
        <v>1.8854585297217882E-2</v>
      </c>
      <c r="K164" s="50">
        <f t="shared" si="77"/>
        <v>5.7088971829452921</v>
      </c>
      <c r="L164" s="51">
        <f t="shared" si="59"/>
        <v>3261438.1779807075</v>
      </c>
      <c r="M164" s="49">
        <f t="shared" si="60"/>
        <v>2.1011045182870933E-2</v>
      </c>
      <c r="N164" s="43">
        <f t="shared" si="61"/>
        <v>10.830723815478382</v>
      </c>
      <c r="O164" s="43">
        <f t="shared" si="62"/>
        <v>10.830723815478382</v>
      </c>
      <c r="P164" s="52">
        <f t="shared" si="78"/>
        <v>29.97081225514038</v>
      </c>
      <c r="Q164" s="52">
        <f t="shared" si="69"/>
        <v>48.600887794540199</v>
      </c>
      <c r="R164" s="54">
        <f t="shared" si="79"/>
        <v>8.8031107970115379</v>
      </c>
      <c r="S164" s="54">
        <f t="shared" si="70"/>
        <v>91.430036883625803</v>
      </c>
      <c r="T164" s="54">
        <f t="shared" si="71"/>
        <v>40.801536070618766</v>
      </c>
      <c r="U164" s="54">
        <f t="shared" si="72"/>
        <v>50.628500813007037</v>
      </c>
      <c r="V164" s="54">
        <f t="shared" si="63"/>
        <v>399.94975791193644</v>
      </c>
      <c r="W164" s="54">
        <f t="shared" si="64"/>
        <v>675.66646270789624</v>
      </c>
      <c r="X164" s="54">
        <f t="shared" si="65"/>
        <v>838.399319018813</v>
      </c>
      <c r="Y164" s="54">
        <f t="shared" si="73"/>
        <v>1514.0657817267092</v>
      </c>
      <c r="Z164" s="43">
        <f t="shared" si="80"/>
        <v>21.3125</v>
      </c>
      <c r="AA164" s="54">
        <f t="shared" si="81"/>
        <v>31.542930093917967</v>
      </c>
      <c r="AB164" s="54">
        <f t="shared" si="74"/>
        <v>48.600887794540199</v>
      </c>
      <c r="AC164" s="54">
        <f t="shared" si="66"/>
        <v>31.542930093917967</v>
      </c>
    </row>
    <row r="165" spans="1:29" ht="16.5" x14ac:dyDescent="0.35">
      <c r="A165" s="61">
        <f t="shared" si="67"/>
        <v>5.7457287776739712</v>
      </c>
      <c r="B165" s="43">
        <f t="shared" si="75"/>
        <v>390</v>
      </c>
      <c r="C165" s="42">
        <f t="shared" si="82"/>
        <v>154.93999999999997</v>
      </c>
      <c r="D165" s="51">
        <f t="shared" si="82"/>
        <v>500</v>
      </c>
      <c r="E165" s="56">
        <f t="shared" si="82"/>
        <v>0.2</v>
      </c>
      <c r="F165" s="57">
        <f t="shared" si="82"/>
        <v>980.23210993750001</v>
      </c>
      <c r="G165" s="58">
        <f t="shared" si="82"/>
        <v>2.6584931595742973E-4</v>
      </c>
      <c r="H165" s="58">
        <f t="shared" si="82"/>
        <v>4.3110319016750285E-4</v>
      </c>
      <c r="I165" s="48">
        <f t="shared" si="82"/>
        <v>154.93999999999997</v>
      </c>
      <c r="J165" s="49">
        <f t="shared" si="76"/>
        <v>1.8854585297217882E-2</v>
      </c>
      <c r="K165" s="50">
        <f t="shared" si="77"/>
        <v>5.7457287776739712</v>
      </c>
      <c r="L165" s="51">
        <f t="shared" si="59"/>
        <v>3282479.7146128411</v>
      </c>
      <c r="M165" s="49">
        <f t="shared" si="60"/>
        <v>2.1010369874810118E-2</v>
      </c>
      <c r="N165" s="43">
        <f t="shared" si="61"/>
        <v>10.970573288699196</v>
      </c>
      <c r="O165" s="43">
        <f t="shared" si="62"/>
        <v>10.970573288699196</v>
      </c>
      <c r="P165" s="52">
        <f t="shared" si="78"/>
        <v>30.164172334205801</v>
      </c>
      <c r="Q165" s="52">
        <f t="shared" si="69"/>
        <v>48.914441909343687</v>
      </c>
      <c r="R165" s="54">
        <f t="shared" si="79"/>
        <v>8.8031107970115379</v>
      </c>
      <c r="S165" s="54">
        <f t="shared" si="70"/>
        <v>92.216650023936339</v>
      </c>
      <c r="T165" s="54">
        <f t="shared" si="71"/>
        <v>41.134745622905001</v>
      </c>
      <c r="U165" s="54">
        <f t="shared" si="72"/>
        <v>51.081904401031338</v>
      </c>
      <c r="V165" s="54">
        <f t="shared" si="63"/>
        <v>403.21598493682512</v>
      </c>
      <c r="W165" s="54">
        <f t="shared" si="64"/>
        <v>685.57909371508322</v>
      </c>
      <c r="X165" s="54">
        <f t="shared" si="65"/>
        <v>851.36507335052227</v>
      </c>
      <c r="Y165" s="54">
        <f t="shared" si="73"/>
        <v>1536.9441670656056</v>
      </c>
      <c r="Z165" s="43">
        <f t="shared" si="80"/>
        <v>21.45</v>
      </c>
      <c r="AA165" s="54">
        <f t="shared" si="81"/>
        <v>31.287418470952254</v>
      </c>
      <c r="AB165" s="54">
        <f t="shared" si="74"/>
        <v>48.914441909343687</v>
      </c>
      <c r="AC165" s="54">
        <f t="shared" si="66"/>
        <v>31.287418470952254</v>
      </c>
    </row>
    <row r="166" spans="1:29" ht="16.5" x14ac:dyDescent="0.35">
      <c r="A166" s="61">
        <f t="shared" si="67"/>
        <v>5.7825603724026502</v>
      </c>
      <c r="B166" s="43">
        <f t="shared" si="75"/>
        <v>392.5</v>
      </c>
      <c r="C166" s="42">
        <f t="shared" si="82"/>
        <v>154.93999999999997</v>
      </c>
      <c r="D166" s="51">
        <f t="shared" si="82"/>
        <v>500</v>
      </c>
      <c r="E166" s="56">
        <f t="shared" si="82"/>
        <v>0.2</v>
      </c>
      <c r="F166" s="57">
        <f t="shared" si="82"/>
        <v>980.23210993750001</v>
      </c>
      <c r="G166" s="58">
        <f t="shared" si="82"/>
        <v>2.6584931595742973E-4</v>
      </c>
      <c r="H166" s="58">
        <f t="shared" si="82"/>
        <v>4.3110319016750285E-4</v>
      </c>
      <c r="I166" s="48">
        <f t="shared" si="82"/>
        <v>154.93999999999997</v>
      </c>
      <c r="J166" s="49">
        <f t="shared" si="76"/>
        <v>1.8854585297217882E-2</v>
      </c>
      <c r="K166" s="50">
        <f t="shared" si="77"/>
        <v>5.7825603724026502</v>
      </c>
      <c r="L166" s="51">
        <f t="shared" si="59"/>
        <v>3303521.2512449753</v>
      </c>
      <c r="M166" s="49">
        <f t="shared" si="60"/>
        <v>2.1009702689202783E-2</v>
      </c>
      <c r="N166" s="43">
        <f t="shared" si="61"/>
        <v>11.111319608417821</v>
      </c>
      <c r="O166" s="43">
        <f t="shared" si="62"/>
        <v>11.111319608417821</v>
      </c>
      <c r="P166" s="52">
        <f t="shared" si="78"/>
        <v>30.357532413271223</v>
      </c>
      <c r="Q166" s="52">
        <f t="shared" si="69"/>
        <v>49.227996024147167</v>
      </c>
      <c r="R166" s="54">
        <f t="shared" si="79"/>
        <v>8.8031107970115379</v>
      </c>
      <c r="S166" s="54">
        <f t="shared" si="70"/>
        <v>93.005056857242479</v>
      </c>
      <c r="T166" s="54">
        <f t="shared" si="71"/>
        <v>41.468852021689045</v>
      </c>
      <c r="U166" s="54">
        <f t="shared" si="72"/>
        <v>51.536204835553448</v>
      </c>
      <c r="V166" s="54">
        <f t="shared" si="63"/>
        <v>406.49100313906217</v>
      </c>
      <c r="W166" s="54">
        <f t="shared" si="64"/>
        <v>695.5779666031176</v>
      </c>
      <c r="X166" s="54">
        <f t="shared" si="65"/>
        <v>864.4427520493474</v>
      </c>
      <c r="Y166" s="54">
        <f t="shared" si="73"/>
        <v>1560.0207186524649</v>
      </c>
      <c r="Z166" s="43">
        <f t="shared" si="80"/>
        <v>21.587499999999999</v>
      </c>
      <c r="AA166" s="54">
        <f t="shared" si="81"/>
        <v>31.035341883273571</v>
      </c>
      <c r="AB166" s="54">
        <f t="shared" si="74"/>
        <v>49.227996024147167</v>
      </c>
      <c r="AC166" s="54">
        <f t="shared" si="66"/>
        <v>31.035341883273571</v>
      </c>
    </row>
    <row r="167" spans="1:29" ht="16.5" x14ac:dyDescent="0.35">
      <c r="A167" s="61">
        <f t="shared" si="67"/>
        <v>5.8193919671313292</v>
      </c>
      <c r="B167" s="43">
        <f t="shared" si="75"/>
        <v>395</v>
      </c>
      <c r="C167" s="42">
        <f t="shared" si="82"/>
        <v>154.93999999999997</v>
      </c>
      <c r="D167" s="51">
        <f t="shared" si="82"/>
        <v>500</v>
      </c>
      <c r="E167" s="56">
        <f t="shared" si="82"/>
        <v>0.2</v>
      </c>
      <c r="F167" s="57">
        <f t="shared" si="82"/>
        <v>980.23210993750001</v>
      </c>
      <c r="G167" s="58">
        <f t="shared" si="82"/>
        <v>2.6584931595742973E-4</v>
      </c>
      <c r="H167" s="58">
        <f t="shared" si="82"/>
        <v>4.3110319016750285E-4</v>
      </c>
      <c r="I167" s="48">
        <f t="shared" si="82"/>
        <v>154.93999999999997</v>
      </c>
      <c r="J167" s="49">
        <f t="shared" si="76"/>
        <v>1.8854585297217882E-2</v>
      </c>
      <c r="K167" s="50">
        <f t="shared" si="77"/>
        <v>5.8193919671313292</v>
      </c>
      <c r="L167" s="51">
        <f t="shared" si="59"/>
        <v>3324562.7878771084</v>
      </c>
      <c r="M167" s="49">
        <f t="shared" si="60"/>
        <v>2.1009043477835686E-2</v>
      </c>
      <c r="N167" s="43">
        <f t="shared" si="61"/>
        <v>11.252962773000919</v>
      </c>
      <c r="O167" s="43">
        <f t="shared" si="62"/>
        <v>11.252962773000919</v>
      </c>
      <c r="P167" s="52">
        <f t="shared" si="78"/>
        <v>30.550892492336644</v>
      </c>
      <c r="Q167" s="52">
        <f t="shared" si="69"/>
        <v>49.541550138950647</v>
      </c>
      <c r="R167" s="54">
        <f t="shared" si="79"/>
        <v>8.8031107970115379</v>
      </c>
      <c r="S167" s="54">
        <f t="shared" si="70"/>
        <v>93.79525738027759</v>
      </c>
      <c r="T167" s="54">
        <f t="shared" si="71"/>
        <v>41.80385526533756</v>
      </c>
      <c r="U167" s="54">
        <f t="shared" si="72"/>
        <v>51.99140211494003</v>
      </c>
      <c r="V167" s="54">
        <f t="shared" si="63"/>
        <v>409.77481250263708</v>
      </c>
      <c r="W167" s="54">
        <f t="shared" si="64"/>
        <v>705.66336879522805</v>
      </c>
      <c r="X167" s="54">
        <f t="shared" si="65"/>
        <v>877.63264253851753</v>
      </c>
      <c r="Y167" s="54">
        <f t="shared" si="73"/>
        <v>1583.2960113337456</v>
      </c>
      <c r="Z167" s="43">
        <f t="shared" si="80"/>
        <v>21.725000000000001</v>
      </c>
      <c r="AA167" s="54">
        <f t="shared" si="81"/>
        <v>30.786634195127451</v>
      </c>
      <c r="AB167" s="54">
        <f t="shared" si="74"/>
        <v>49.541550138950647</v>
      </c>
      <c r="AC167" s="54">
        <f t="shared" si="66"/>
        <v>30.786634195127451</v>
      </c>
    </row>
    <row r="168" spans="1:29" ht="16.5" x14ac:dyDescent="0.35">
      <c r="A168" s="61">
        <f t="shared" si="67"/>
        <v>5.8562235618600091</v>
      </c>
      <c r="B168" s="43">
        <f t="shared" si="75"/>
        <v>397.5</v>
      </c>
      <c r="C168" s="42">
        <f t="shared" si="82"/>
        <v>154.93999999999997</v>
      </c>
      <c r="D168" s="51">
        <f t="shared" si="82"/>
        <v>500</v>
      </c>
      <c r="E168" s="56">
        <f t="shared" si="82"/>
        <v>0.2</v>
      </c>
      <c r="F168" s="57">
        <f t="shared" si="82"/>
        <v>980.23210993750001</v>
      </c>
      <c r="G168" s="58">
        <f t="shared" si="82"/>
        <v>2.6584931595742973E-4</v>
      </c>
      <c r="H168" s="58">
        <f t="shared" si="82"/>
        <v>4.3110319016750285E-4</v>
      </c>
      <c r="I168" s="48">
        <f t="shared" si="82"/>
        <v>154.93999999999997</v>
      </c>
      <c r="J168" s="49">
        <f t="shared" si="76"/>
        <v>1.8854585297217882E-2</v>
      </c>
      <c r="K168" s="50">
        <f t="shared" si="77"/>
        <v>5.8562235618600091</v>
      </c>
      <c r="L168" s="51">
        <f t="shared" si="59"/>
        <v>3345604.3245092425</v>
      </c>
      <c r="M168" s="49">
        <f t="shared" si="60"/>
        <v>2.100839209611062E-2</v>
      </c>
      <c r="N168" s="43">
        <f t="shared" si="61"/>
        <v>11.395502780835049</v>
      </c>
      <c r="O168" s="43">
        <f t="shared" si="62"/>
        <v>11.395502780835049</v>
      </c>
      <c r="P168" s="52">
        <f t="shared" si="78"/>
        <v>30.744252571402065</v>
      </c>
      <c r="Q168" s="52">
        <f t="shared" si="69"/>
        <v>49.855104253754142</v>
      </c>
      <c r="R168" s="54">
        <f t="shared" si="79"/>
        <v>8.8031107970115379</v>
      </c>
      <c r="S168" s="54">
        <f t="shared" si="70"/>
        <v>94.587251589814755</v>
      </c>
      <c r="T168" s="54">
        <f t="shared" si="71"/>
        <v>42.139755352237117</v>
      </c>
      <c r="U168" s="54">
        <f t="shared" si="72"/>
        <v>52.447496237577653</v>
      </c>
      <c r="V168" s="54">
        <f t="shared" si="63"/>
        <v>413.06741301173446</v>
      </c>
      <c r="W168" s="54">
        <f t="shared" si="64"/>
        <v>715.83558771428432</v>
      </c>
      <c r="X168" s="54">
        <f t="shared" si="65"/>
        <v>890.93503224090239</v>
      </c>
      <c r="Y168" s="54">
        <f t="shared" si="73"/>
        <v>1606.7706199551867</v>
      </c>
      <c r="Z168" s="43">
        <f t="shared" si="80"/>
        <v>21.862500000000001</v>
      </c>
      <c r="AA168" s="54">
        <f t="shared" si="81"/>
        <v>30.541230940764724</v>
      </c>
      <c r="AB168" s="54">
        <f t="shared" si="74"/>
        <v>49.855104253754142</v>
      </c>
      <c r="AC168" s="54">
        <f t="shared" si="66"/>
        <v>30.541230940764724</v>
      </c>
    </row>
    <row r="169" spans="1:29" ht="16.5" x14ac:dyDescent="0.35">
      <c r="A169" s="61">
        <f t="shared" si="67"/>
        <v>5.8930551565886882</v>
      </c>
      <c r="B169" s="43">
        <f t="shared" si="75"/>
        <v>400</v>
      </c>
      <c r="C169" s="42">
        <f t="shared" si="82"/>
        <v>154.93999999999997</v>
      </c>
      <c r="D169" s="51">
        <f t="shared" si="82"/>
        <v>500</v>
      </c>
      <c r="E169" s="56">
        <f t="shared" si="82"/>
        <v>0.2</v>
      </c>
      <c r="F169" s="57">
        <f t="shared" si="82"/>
        <v>980.23210993750001</v>
      </c>
      <c r="G169" s="58">
        <f t="shared" si="82"/>
        <v>2.6584931595742973E-4</v>
      </c>
      <c r="H169" s="58">
        <f t="shared" si="82"/>
        <v>4.3110319016750285E-4</v>
      </c>
      <c r="I169" s="48">
        <f t="shared" si="82"/>
        <v>154.93999999999997</v>
      </c>
      <c r="J169" s="49">
        <f t="shared" si="76"/>
        <v>1.8854585297217882E-2</v>
      </c>
      <c r="K169" s="50">
        <f t="shared" si="77"/>
        <v>5.8930551565886882</v>
      </c>
      <c r="L169" s="51">
        <f t="shared" si="59"/>
        <v>3366645.8611413762</v>
      </c>
      <c r="M169" s="49">
        <f t="shared" si="60"/>
        <v>2.1007748402934297E-2</v>
      </c>
      <c r="N169" s="43">
        <f t="shared" si="61"/>
        <v>11.538939630326265</v>
      </c>
      <c r="O169" s="43">
        <f t="shared" si="62"/>
        <v>11.538939630326265</v>
      </c>
      <c r="P169" s="52">
        <f t="shared" si="78"/>
        <v>30.937612650467482</v>
      </c>
      <c r="Q169" s="52">
        <f t="shared" si="69"/>
        <v>50.168658368557637</v>
      </c>
      <c r="R169" s="54">
        <f t="shared" si="79"/>
        <v>8.8031107970115379</v>
      </c>
      <c r="S169" s="54">
        <f t="shared" si="70"/>
        <v>95.381039482666111</v>
      </c>
      <c r="T169" s="54">
        <f t="shared" si="71"/>
        <v>42.476552280793747</v>
      </c>
      <c r="U169" s="54">
        <f t="shared" si="72"/>
        <v>52.904487201872357</v>
      </c>
      <c r="V169" s="54">
        <f t="shared" si="63"/>
        <v>416.36880465072983</v>
      </c>
      <c r="W169" s="54">
        <f t="shared" si="64"/>
        <v>726.09491078279916</v>
      </c>
      <c r="X169" s="54">
        <f t="shared" si="65"/>
        <v>904.35020857901463</v>
      </c>
      <c r="Y169" s="54">
        <f t="shared" si="73"/>
        <v>1630.4451193618138</v>
      </c>
      <c r="Z169" s="43">
        <f t="shared" si="80"/>
        <v>22</v>
      </c>
      <c r="AA169" s="54">
        <f t="shared" si="81"/>
        <v>30.299069272200121</v>
      </c>
      <c r="AB169" s="54">
        <f t="shared" si="74"/>
        <v>50.168658368557637</v>
      </c>
      <c r="AC169" s="54">
        <f t="shared" si="66"/>
        <v>30.299069272200121</v>
      </c>
    </row>
    <row r="170" spans="1:29" ht="16.5" x14ac:dyDescent="0.35">
      <c r="A170" s="61">
        <f t="shared" si="67"/>
        <v>5.9298867513173681</v>
      </c>
      <c r="B170" s="43">
        <f t="shared" si="75"/>
        <v>402.5</v>
      </c>
      <c r="C170" s="42">
        <f t="shared" si="82"/>
        <v>154.93999999999997</v>
      </c>
      <c r="D170" s="51">
        <f t="shared" si="82"/>
        <v>500</v>
      </c>
      <c r="E170" s="56">
        <f t="shared" si="82"/>
        <v>0.2</v>
      </c>
      <c r="F170" s="57">
        <f t="shared" si="82"/>
        <v>980.23210993750001</v>
      </c>
      <c r="G170" s="58">
        <f t="shared" si="82"/>
        <v>2.6584931595742973E-4</v>
      </c>
      <c r="H170" s="58">
        <f t="shared" si="82"/>
        <v>4.3110319016750285E-4</v>
      </c>
      <c r="I170" s="48">
        <f t="shared" si="82"/>
        <v>154.93999999999997</v>
      </c>
      <c r="J170" s="49">
        <f t="shared" si="76"/>
        <v>1.8854585297217882E-2</v>
      </c>
      <c r="K170" s="50">
        <f t="shared" si="77"/>
        <v>5.9298867513173681</v>
      </c>
      <c r="L170" s="51">
        <f t="shared" si="59"/>
        <v>3387687.3977735094</v>
      </c>
      <c r="M170" s="49">
        <f t="shared" si="60"/>
        <v>2.1007112260612231E-2</v>
      </c>
      <c r="N170" s="43">
        <f t="shared" si="61"/>
        <v>11.683273319899785</v>
      </c>
      <c r="O170" s="43">
        <f t="shared" si="62"/>
        <v>11.683273319899785</v>
      </c>
      <c r="P170" s="52">
        <f t="shared" si="78"/>
        <v>31.13097272953291</v>
      </c>
      <c r="Q170" s="52">
        <f t="shared" si="69"/>
        <v>50.48221248336111</v>
      </c>
      <c r="R170" s="54">
        <f t="shared" si="79"/>
        <v>8.8031107970115379</v>
      </c>
      <c r="S170" s="54">
        <f t="shared" si="70"/>
        <v>96.176621055682048</v>
      </c>
      <c r="T170" s="54">
        <f t="shared" si="71"/>
        <v>42.814246049432697</v>
      </c>
      <c r="U170" s="54">
        <f t="shared" si="72"/>
        <v>53.362375006249351</v>
      </c>
      <c r="V170" s="54">
        <f t="shared" si="63"/>
        <v>419.67898740418684</v>
      </c>
      <c r="W170" s="54">
        <f t="shared" si="64"/>
        <v>736.44162542293429</v>
      </c>
      <c r="X170" s="54">
        <f t="shared" si="65"/>
        <v>917.87845897501552</v>
      </c>
      <c r="Y170" s="54">
        <f t="shared" si="73"/>
        <v>1654.3200843979498</v>
      </c>
      <c r="Z170" s="43">
        <f t="shared" si="80"/>
        <v>22.137499999999999</v>
      </c>
      <c r="AA170" s="54">
        <f t="shared" si="81"/>
        <v>30.060087908918177</v>
      </c>
      <c r="AB170" s="54">
        <f t="shared" si="74"/>
        <v>50.48221248336111</v>
      </c>
      <c r="AC170" s="54">
        <f t="shared" si="66"/>
        <v>30.060087908918177</v>
      </c>
    </row>
    <row r="171" spans="1:29" ht="16.5" x14ac:dyDescent="0.35">
      <c r="A171" s="61">
        <f t="shared" si="67"/>
        <v>5.966718346046048</v>
      </c>
      <c r="B171" s="43">
        <f t="shared" si="75"/>
        <v>405</v>
      </c>
      <c r="C171" s="42">
        <f t="shared" ref="C171:I186" si="83">C170</f>
        <v>154.93999999999997</v>
      </c>
      <c r="D171" s="51">
        <f t="shared" si="83"/>
        <v>500</v>
      </c>
      <c r="E171" s="56">
        <f t="shared" si="83"/>
        <v>0.2</v>
      </c>
      <c r="F171" s="57">
        <f t="shared" si="83"/>
        <v>980.23210993750001</v>
      </c>
      <c r="G171" s="58">
        <f t="shared" si="83"/>
        <v>2.6584931595742973E-4</v>
      </c>
      <c r="H171" s="58">
        <f t="shared" si="83"/>
        <v>4.3110319016750285E-4</v>
      </c>
      <c r="I171" s="48">
        <f t="shared" si="83"/>
        <v>154.93999999999997</v>
      </c>
      <c r="J171" s="49">
        <f t="shared" si="76"/>
        <v>1.8854585297217882E-2</v>
      </c>
      <c r="K171" s="50">
        <f t="shared" si="77"/>
        <v>5.966718346046048</v>
      </c>
      <c r="L171" s="51">
        <f t="shared" si="59"/>
        <v>3408728.9344056435</v>
      </c>
      <c r="M171" s="49">
        <f t="shared" si="60"/>
        <v>2.100648353474651E-2</v>
      </c>
      <c r="N171" s="43">
        <f t="shared" si="61"/>
        <v>11.828503847999619</v>
      </c>
      <c r="O171" s="43">
        <f t="shared" si="62"/>
        <v>11.828503847999619</v>
      </c>
      <c r="P171" s="52">
        <f t="shared" si="78"/>
        <v>31.324332808598331</v>
      </c>
      <c r="Q171" s="52">
        <f t="shared" si="69"/>
        <v>50.795766598164597</v>
      </c>
      <c r="R171" s="54">
        <f t="shared" si="79"/>
        <v>8.8031107970115379</v>
      </c>
      <c r="S171" s="54">
        <f t="shared" si="70"/>
        <v>96.973996305750617</v>
      </c>
      <c r="T171" s="54">
        <f t="shared" si="71"/>
        <v>43.152836656597948</v>
      </c>
      <c r="U171" s="54">
        <f t="shared" si="72"/>
        <v>53.821159649152676</v>
      </c>
      <c r="V171" s="54">
        <f t="shared" si="63"/>
        <v>422.99796125685299</v>
      </c>
      <c r="W171" s="54">
        <f t="shared" si="64"/>
        <v>746.87601905650297</v>
      </c>
      <c r="X171" s="54">
        <f t="shared" si="65"/>
        <v>931.52007085071932</v>
      </c>
      <c r="Y171" s="54">
        <f t="shared" si="73"/>
        <v>1678.3960899072222</v>
      </c>
      <c r="Z171" s="43">
        <f t="shared" si="80"/>
        <v>22.274999999999999</v>
      </c>
      <c r="AA171" s="54">
        <f t="shared" si="81"/>
        <v>29.824227089442594</v>
      </c>
      <c r="AB171" s="54">
        <f t="shared" si="74"/>
        <v>50.795766598164597</v>
      </c>
      <c r="AC171" s="54">
        <f t="shared" si="66"/>
        <v>29.824227089442594</v>
      </c>
    </row>
    <row r="172" spans="1:29" ht="16.5" x14ac:dyDescent="0.35">
      <c r="A172" s="61">
        <f t="shared" si="67"/>
        <v>6.0035499407747261</v>
      </c>
      <c r="B172" s="43">
        <f t="shared" si="75"/>
        <v>407.5</v>
      </c>
      <c r="C172" s="42">
        <f t="shared" si="83"/>
        <v>154.93999999999997</v>
      </c>
      <c r="D172" s="51">
        <f t="shared" si="83"/>
        <v>500</v>
      </c>
      <c r="E172" s="56">
        <f t="shared" si="83"/>
        <v>0.2</v>
      </c>
      <c r="F172" s="57">
        <f t="shared" si="83"/>
        <v>980.23210993750001</v>
      </c>
      <c r="G172" s="58">
        <f t="shared" si="83"/>
        <v>2.6584931595742973E-4</v>
      </c>
      <c r="H172" s="58">
        <f t="shared" si="83"/>
        <v>4.3110319016750285E-4</v>
      </c>
      <c r="I172" s="48">
        <f t="shared" si="83"/>
        <v>154.93999999999997</v>
      </c>
      <c r="J172" s="49">
        <f t="shared" si="76"/>
        <v>1.8854585297217882E-2</v>
      </c>
      <c r="K172" s="50">
        <f t="shared" si="77"/>
        <v>6.0035499407747261</v>
      </c>
      <c r="L172" s="51">
        <f t="shared" si="59"/>
        <v>3429770.4710377767</v>
      </c>
      <c r="M172" s="49">
        <f t="shared" si="60"/>
        <v>2.1005862094137216E-2</v>
      </c>
      <c r="N172" s="43">
        <f t="shared" si="61"/>
        <v>11.974631213088243</v>
      </c>
      <c r="O172" s="43">
        <f t="shared" si="62"/>
        <v>11.974631213088243</v>
      </c>
      <c r="P172" s="52">
        <f t="shared" si="78"/>
        <v>31.517692887663749</v>
      </c>
      <c r="Q172" s="52">
        <f t="shared" si="69"/>
        <v>51.109320712968071</v>
      </c>
      <c r="R172" s="54">
        <f t="shared" si="79"/>
        <v>8.8031107970115379</v>
      </c>
      <c r="S172" s="54">
        <f t="shared" si="70"/>
        <v>97.77316522979676</v>
      </c>
      <c r="T172" s="54">
        <f t="shared" si="71"/>
        <v>43.492324100751993</v>
      </c>
      <c r="U172" s="54">
        <f t="shared" si="72"/>
        <v>54.280841129044774</v>
      </c>
      <c r="V172" s="54">
        <f t="shared" si="63"/>
        <v>426.32572619365709</v>
      </c>
      <c r="W172" s="54">
        <f t="shared" si="64"/>
        <v>757.3983791049759</v>
      </c>
      <c r="X172" s="54">
        <f t="shared" si="65"/>
        <v>945.27533162759596</v>
      </c>
      <c r="Y172" s="54">
        <f t="shared" si="73"/>
        <v>1702.6737107325719</v>
      </c>
      <c r="Z172" s="43">
        <f t="shared" si="80"/>
        <v>22.412500000000001</v>
      </c>
      <c r="AA172" s="54">
        <f t="shared" si="81"/>
        <v>29.591428524688745</v>
      </c>
      <c r="AB172" s="54">
        <f t="shared" si="74"/>
        <v>51.109320712968071</v>
      </c>
      <c r="AC172" s="54">
        <f t="shared" si="66"/>
        <v>29.591428524688745</v>
      </c>
    </row>
    <row r="173" spans="1:29" ht="16.5" x14ac:dyDescent="0.35">
      <c r="A173" s="61">
        <f t="shared" si="67"/>
        <v>6.0403815355034061</v>
      </c>
      <c r="B173" s="43">
        <f t="shared" si="75"/>
        <v>410</v>
      </c>
      <c r="C173" s="42">
        <f t="shared" si="83"/>
        <v>154.93999999999997</v>
      </c>
      <c r="D173" s="51">
        <f t="shared" si="83"/>
        <v>500</v>
      </c>
      <c r="E173" s="56">
        <f t="shared" si="83"/>
        <v>0.2</v>
      </c>
      <c r="F173" s="57">
        <f t="shared" si="83"/>
        <v>980.23210993750001</v>
      </c>
      <c r="G173" s="58">
        <f t="shared" si="83"/>
        <v>2.6584931595742973E-4</v>
      </c>
      <c r="H173" s="58">
        <f t="shared" si="83"/>
        <v>4.3110319016750285E-4</v>
      </c>
      <c r="I173" s="48">
        <f t="shared" si="83"/>
        <v>154.93999999999997</v>
      </c>
      <c r="J173" s="49">
        <f t="shared" si="76"/>
        <v>1.8854585297217882E-2</v>
      </c>
      <c r="K173" s="50">
        <f t="shared" si="77"/>
        <v>6.0403815355034061</v>
      </c>
      <c r="L173" s="51">
        <f t="shared" si="59"/>
        <v>3450812.0076699103</v>
      </c>
      <c r="M173" s="49">
        <f t="shared" si="60"/>
        <v>2.1005247810687393E-2</v>
      </c>
      <c r="N173" s="43">
        <f t="shared" si="61"/>
        <v>12.121655413646291</v>
      </c>
      <c r="O173" s="43">
        <f t="shared" si="62"/>
        <v>12.121655413646291</v>
      </c>
      <c r="P173" s="52">
        <f t="shared" si="78"/>
        <v>31.71105296672917</v>
      </c>
      <c r="Q173" s="52">
        <f t="shared" si="69"/>
        <v>51.422874827771565</v>
      </c>
      <c r="R173" s="54">
        <f t="shared" si="79"/>
        <v>8.8031107970115379</v>
      </c>
      <c r="S173" s="54">
        <f t="shared" si="70"/>
        <v>98.574127824781769</v>
      </c>
      <c r="T173" s="54">
        <f t="shared" si="71"/>
        <v>43.832708380375465</v>
      </c>
      <c r="U173" s="54">
        <f t="shared" si="72"/>
        <v>54.741419444406318</v>
      </c>
      <c r="V173" s="54">
        <f t="shared" si="63"/>
        <v>429.66228219970577</v>
      </c>
      <c r="W173" s="54">
        <f t="shared" si="64"/>
        <v>768.00899298948468</v>
      </c>
      <c r="X173" s="54">
        <f t="shared" si="65"/>
        <v>959.14452872677748</v>
      </c>
      <c r="Y173" s="54">
        <f t="shared" si="73"/>
        <v>1727.1535217162623</v>
      </c>
      <c r="Z173" s="43">
        <f t="shared" si="80"/>
        <v>22.550000000000004</v>
      </c>
      <c r="AA173" s="54">
        <f t="shared" si="81"/>
        <v>29.361635353023466</v>
      </c>
      <c r="AB173" s="54">
        <f t="shared" si="74"/>
        <v>51.422874827771565</v>
      </c>
      <c r="AC173" s="54">
        <f t="shared" si="66"/>
        <v>29.361635353023466</v>
      </c>
    </row>
    <row r="174" spans="1:29" ht="16.5" x14ac:dyDescent="0.35">
      <c r="A174" s="61">
        <f t="shared" si="67"/>
        <v>6.0772131302320851</v>
      </c>
      <c r="B174" s="43">
        <f t="shared" si="75"/>
        <v>412.5</v>
      </c>
      <c r="C174" s="42">
        <f t="shared" si="83"/>
        <v>154.93999999999997</v>
      </c>
      <c r="D174" s="51">
        <f t="shared" si="83"/>
        <v>500</v>
      </c>
      <c r="E174" s="56">
        <f t="shared" si="83"/>
        <v>0.2</v>
      </c>
      <c r="F174" s="57">
        <f t="shared" si="83"/>
        <v>980.23210993750001</v>
      </c>
      <c r="G174" s="58">
        <f t="shared" si="83"/>
        <v>2.6584931595742973E-4</v>
      </c>
      <c r="H174" s="58">
        <f t="shared" si="83"/>
        <v>4.3110319016750285E-4</v>
      </c>
      <c r="I174" s="48">
        <f t="shared" si="83"/>
        <v>154.93999999999997</v>
      </c>
      <c r="J174" s="49">
        <f t="shared" si="76"/>
        <v>1.8854585297217882E-2</v>
      </c>
      <c r="K174" s="50">
        <f t="shared" si="77"/>
        <v>6.0772131302320851</v>
      </c>
      <c r="L174" s="51">
        <f t="shared" si="59"/>
        <v>3471853.544302044</v>
      </c>
      <c r="M174" s="49">
        <f t="shared" si="60"/>
        <v>2.1004640559311366E-2</v>
      </c>
      <c r="N174" s="43">
        <f t="shared" si="61"/>
        <v>12.269576448172161</v>
      </c>
      <c r="O174" s="43">
        <f t="shared" si="62"/>
        <v>12.269576448172161</v>
      </c>
      <c r="P174" s="52">
        <f t="shared" si="78"/>
        <v>31.904413045794595</v>
      </c>
      <c r="Q174" s="52">
        <f t="shared" si="69"/>
        <v>51.736428942575046</v>
      </c>
      <c r="R174" s="54">
        <f t="shared" si="79"/>
        <v>8.8031107970115379</v>
      </c>
      <c r="S174" s="54">
        <f t="shared" si="70"/>
        <v>99.376884087702422</v>
      </c>
      <c r="T174" s="54">
        <f t="shared" si="71"/>
        <v>44.173989493966758</v>
      </c>
      <c r="U174" s="54">
        <f t="shared" si="72"/>
        <v>55.202894593735664</v>
      </c>
      <c r="V174" s="54">
        <f t="shared" si="63"/>
        <v>433.00762926027994</v>
      </c>
      <c r="W174" s="54">
        <f t="shared" si="64"/>
        <v>778.70814813082416</v>
      </c>
      <c r="X174" s="54">
        <f t="shared" si="65"/>
        <v>973.12794956905827</v>
      </c>
      <c r="Y174" s="54">
        <f t="shared" si="73"/>
        <v>1751.8360976998824</v>
      </c>
      <c r="Z174" s="43">
        <f t="shared" si="80"/>
        <v>22.687500000000004</v>
      </c>
      <c r="AA174" s="54">
        <f t="shared" si="81"/>
        <v>29.134792096959629</v>
      </c>
      <c r="AB174" s="54">
        <f t="shared" si="74"/>
        <v>51.736428942575046</v>
      </c>
      <c r="AC174" s="54">
        <f t="shared" si="66"/>
        <v>29.134792096959629</v>
      </c>
    </row>
    <row r="175" spans="1:29" ht="16.5" x14ac:dyDescent="0.35">
      <c r="A175" s="61">
        <f t="shared" si="67"/>
        <v>6.114044724960765</v>
      </c>
      <c r="B175" s="43">
        <f t="shared" si="75"/>
        <v>415</v>
      </c>
      <c r="C175" s="42">
        <f t="shared" si="83"/>
        <v>154.93999999999997</v>
      </c>
      <c r="D175" s="51">
        <f t="shared" si="83"/>
        <v>500</v>
      </c>
      <c r="E175" s="56">
        <f t="shared" si="83"/>
        <v>0.2</v>
      </c>
      <c r="F175" s="57">
        <f t="shared" si="83"/>
        <v>980.23210993750001</v>
      </c>
      <c r="G175" s="58">
        <f t="shared" si="83"/>
        <v>2.6584931595742973E-4</v>
      </c>
      <c r="H175" s="58">
        <f t="shared" si="83"/>
        <v>4.3110319016750285E-4</v>
      </c>
      <c r="I175" s="48">
        <f t="shared" si="83"/>
        <v>154.93999999999997</v>
      </c>
      <c r="J175" s="49">
        <f t="shared" si="76"/>
        <v>1.8854585297217882E-2</v>
      </c>
      <c r="K175" s="50">
        <f t="shared" si="77"/>
        <v>6.114044724960765</v>
      </c>
      <c r="L175" s="51">
        <f t="shared" si="59"/>
        <v>3492895.0809341781</v>
      </c>
      <c r="M175" s="49">
        <f t="shared" si="60"/>
        <v>2.1004040217846336E-2</v>
      </c>
      <c r="N175" s="43">
        <f t="shared" si="61"/>
        <v>12.418394315181768</v>
      </c>
      <c r="O175" s="43">
        <f t="shared" si="62"/>
        <v>12.418394315181768</v>
      </c>
      <c r="P175" s="52">
        <f t="shared" si="78"/>
        <v>32.097773124860019</v>
      </c>
      <c r="Q175" s="52">
        <f t="shared" si="69"/>
        <v>52.049983057378533</v>
      </c>
      <c r="R175" s="54">
        <f t="shared" si="79"/>
        <v>8.8031107970115379</v>
      </c>
      <c r="S175" s="54">
        <f t="shared" si="70"/>
        <v>100.18143401559054</v>
      </c>
      <c r="T175" s="54">
        <f t="shared" si="71"/>
        <v>44.516167440041784</v>
      </c>
      <c r="U175" s="54">
        <f t="shared" si="72"/>
        <v>55.665266575548756</v>
      </c>
      <c r="V175" s="54">
        <f t="shared" si="63"/>
        <v>436.36176736083195</v>
      </c>
      <c r="W175" s="54">
        <f t="shared" si="64"/>
        <v>789.49613194945903</v>
      </c>
      <c r="X175" s="54">
        <f t="shared" si="65"/>
        <v>987.22588157490316</v>
      </c>
      <c r="Y175" s="54">
        <f t="shared" si="73"/>
        <v>1776.7220135243622</v>
      </c>
      <c r="Z175" s="43">
        <f t="shared" si="80"/>
        <v>22.825000000000003</v>
      </c>
      <c r="AA175" s="54">
        <f t="shared" si="81"/>
        <v>28.910844621416317</v>
      </c>
      <c r="AB175" s="54">
        <f t="shared" si="74"/>
        <v>52.049983057378533</v>
      </c>
      <c r="AC175" s="54">
        <f t="shared" si="66"/>
        <v>28.910844621416317</v>
      </c>
    </row>
    <row r="176" spans="1:29" ht="16.5" x14ac:dyDescent="0.35">
      <c r="A176" s="61">
        <f t="shared" si="67"/>
        <v>6.1508763196894432</v>
      </c>
      <c r="B176" s="43">
        <f t="shared" si="75"/>
        <v>417.5</v>
      </c>
      <c r="C176" s="42">
        <f t="shared" si="83"/>
        <v>154.93999999999997</v>
      </c>
      <c r="D176" s="51">
        <f t="shared" si="83"/>
        <v>500</v>
      </c>
      <c r="E176" s="56">
        <f t="shared" si="83"/>
        <v>0.2</v>
      </c>
      <c r="F176" s="57">
        <f t="shared" si="83"/>
        <v>980.23210993750001</v>
      </c>
      <c r="G176" s="58">
        <f t="shared" si="83"/>
        <v>2.6584931595742973E-4</v>
      </c>
      <c r="H176" s="58">
        <f t="shared" si="83"/>
        <v>4.3110319016750285E-4</v>
      </c>
      <c r="I176" s="48">
        <f t="shared" si="83"/>
        <v>154.93999999999997</v>
      </c>
      <c r="J176" s="49">
        <f t="shared" si="76"/>
        <v>1.8854585297217882E-2</v>
      </c>
      <c r="K176" s="50">
        <f t="shared" si="77"/>
        <v>6.1508763196894432</v>
      </c>
      <c r="L176" s="51">
        <f t="shared" si="59"/>
        <v>3513936.6175663108</v>
      </c>
      <c r="M176" s="49">
        <f t="shared" si="60"/>
        <v>2.1003446666967077E-2</v>
      </c>
      <c r="N176" s="43">
        <f t="shared" si="61"/>
        <v>12.568109013208197</v>
      </c>
      <c r="O176" s="43">
        <f t="shared" si="62"/>
        <v>12.568109013208197</v>
      </c>
      <c r="P176" s="52">
        <f t="shared" si="78"/>
        <v>32.29113320392544</v>
      </c>
      <c r="Q176" s="52">
        <f t="shared" si="69"/>
        <v>52.363537172182014</v>
      </c>
      <c r="R176" s="54">
        <f t="shared" si="79"/>
        <v>8.8031107970115379</v>
      </c>
      <c r="S176" s="54">
        <f t="shared" si="70"/>
        <v>100.98777760551231</v>
      </c>
      <c r="T176" s="54">
        <f t="shared" si="71"/>
        <v>44.859242217133641</v>
      </c>
      <c r="U176" s="54">
        <f t="shared" si="72"/>
        <v>56.128535388378666</v>
      </c>
      <c r="V176" s="54">
        <f t="shared" si="63"/>
        <v>439.72469648698285</v>
      </c>
      <c r="W176" s="54">
        <f t="shared" si="64"/>
        <v>800.37323186552544</v>
      </c>
      <c r="X176" s="54">
        <f t="shared" si="65"/>
        <v>1001.4386121644483</v>
      </c>
      <c r="Y176" s="54">
        <f t="shared" si="73"/>
        <v>1801.8118440299736</v>
      </c>
      <c r="Z176" s="43">
        <f t="shared" si="80"/>
        <v>22.962500000000002</v>
      </c>
      <c r="AA176" s="54">
        <f t="shared" si="81"/>
        <v>28.68974009347934</v>
      </c>
      <c r="AB176" s="54">
        <f t="shared" si="74"/>
        <v>52.363537172182014</v>
      </c>
      <c r="AC176" s="54">
        <f t="shared" si="66"/>
        <v>28.68974009347934</v>
      </c>
    </row>
    <row r="177" spans="1:29" ht="16.5" x14ac:dyDescent="0.35">
      <c r="A177" s="61">
        <f t="shared" si="67"/>
        <v>6.1877079144181231</v>
      </c>
      <c r="B177" s="43">
        <f t="shared" si="75"/>
        <v>420</v>
      </c>
      <c r="C177" s="42">
        <f t="shared" si="83"/>
        <v>154.93999999999997</v>
      </c>
      <c r="D177" s="51">
        <f t="shared" si="83"/>
        <v>500</v>
      </c>
      <c r="E177" s="56">
        <f t="shared" si="83"/>
        <v>0.2</v>
      </c>
      <c r="F177" s="57">
        <f t="shared" si="83"/>
        <v>980.23210993750001</v>
      </c>
      <c r="G177" s="58">
        <f t="shared" si="83"/>
        <v>2.6584931595742973E-4</v>
      </c>
      <c r="H177" s="58">
        <f t="shared" si="83"/>
        <v>4.3110319016750285E-4</v>
      </c>
      <c r="I177" s="48">
        <f t="shared" si="83"/>
        <v>154.93999999999997</v>
      </c>
      <c r="J177" s="49">
        <f t="shared" si="76"/>
        <v>1.8854585297217882E-2</v>
      </c>
      <c r="K177" s="50">
        <f t="shared" si="77"/>
        <v>6.1877079144181231</v>
      </c>
      <c r="L177" s="51">
        <f t="shared" si="59"/>
        <v>3534978.1541984449</v>
      </c>
      <c r="M177" s="49">
        <f t="shared" si="60"/>
        <v>2.1002859790103572E-2</v>
      </c>
      <c r="N177" s="43">
        <f t="shared" si="61"/>
        <v>12.718720540801426</v>
      </c>
      <c r="O177" s="43">
        <f t="shared" si="62"/>
        <v>12.718720540801426</v>
      </c>
      <c r="P177" s="52">
        <f t="shared" si="78"/>
        <v>32.484493282990869</v>
      </c>
      <c r="Q177" s="52">
        <f t="shared" si="69"/>
        <v>52.677091286985501</v>
      </c>
      <c r="R177" s="54">
        <f t="shared" si="79"/>
        <v>8.8031107970115379</v>
      </c>
      <c r="S177" s="54">
        <f t="shared" si="70"/>
        <v>101.79591485456768</v>
      </c>
      <c r="T177" s="54">
        <f t="shared" si="71"/>
        <v>45.203213823792296</v>
      </c>
      <c r="U177" s="54">
        <f t="shared" si="72"/>
        <v>56.592701030775387</v>
      </c>
      <c r="V177" s="54">
        <f t="shared" si="63"/>
        <v>443.09641662451889</v>
      </c>
      <c r="W177" s="54">
        <f t="shared" si="64"/>
        <v>811.3397352988361</v>
      </c>
      <c r="X177" s="54">
        <f t="shared" si="65"/>
        <v>1015.7664287575068</v>
      </c>
      <c r="Y177" s="54">
        <f t="shared" si="73"/>
        <v>1827.106164056343</v>
      </c>
      <c r="Z177" s="43">
        <f t="shared" si="80"/>
        <v>23.100000000000005</v>
      </c>
      <c r="AA177" s="54">
        <f t="shared" si="81"/>
        <v>28.471426943599301</v>
      </c>
      <c r="AB177" s="54">
        <f t="shared" si="74"/>
        <v>52.677091286985501</v>
      </c>
      <c r="AC177" s="54">
        <f t="shared" si="66"/>
        <v>28.471426943599301</v>
      </c>
    </row>
    <row r="178" spans="1:29" ht="16.5" x14ac:dyDescent="0.35">
      <c r="A178" s="61">
        <f t="shared" si="67"/>
        <v>6.2245395091468021</v>
      </c>
      <c r="B178" s="43">
        <f t="shared" si="75"/>
        <v>422.5</v>
      </c>
      <c r="C178" s="42">
        <f t="shared" si="83"/>
        <v>154.93999999999997</v>
      </c>
      <c r="D178" s="51">
        <f t="shared" si="83"/>
        <v>500</v>
      </c>
      <c r="E178" s="56">
        <f t="shared" si="83"/>
        <v>0.2</v>
      </c>
      <c r="F178" s="57">
        <f t="shared" si="83"/>
        <v>980.23210993750001</v>
      </c>
      <c r="G178" s="58">
        <f t="shared" si="83"/>
        <v>2.6584931595742973E-4</v>
      </c>
      <c r="H178" s="58">
        <f t="shared" si="83"/>
        <v>4.3110319016750285E-4</v>
      </c>
      <c r="I178" s="48">
        <f t="shared" si="83"/>
        <v>154.93999999999997</v>
      </c>
      <c r="J178" s="49">
        <f t="shared" si="76"/>
        <v>1.8854585297217882E-2</v>
      </c>
      <c r="K178" s="50">
        <f t="shared" si="77"/>
        <v>6.2245395091468021</v>
      </c>
      <c r="L178" s="51">
        <f t="shared" si="59"/>
        <v>3556019.6908305776</v>
      </c>
      <c r="M178" s="49">
        <f t="shared" si="60"/>
        <v>2.1002279473361571E-2</v>
      </c>
      <c r="N178" s="43">
        <f t="shared" si="61"/>
        <v>12.870228896527998</v>
      </c>
      <c r="O178" s="43">
        <f t="shared" si="62"/>
        <v>12.870228896527998</v>
      </c>
      <c r="P178" s="52">
        <f t="shared" si="78"/>
        <v>32.67785336205629</v>
      </c>
      <c r="Q178" s="52">
        <f t="shared" si="69"/>
        <v>52.990645401788989</v>
      </c>
      <c r="R178" s="54">
        <f t="shared" si="79"/>
        <v>8.8031107970115379</v>
      </c>
      <c r="S178" s="54">
        <f t="shared" si="70"/>
        <v>102.60584575988973</v>
      </c>
      <c r="T178" s="54">
        <f t="shared" si="71"/>
        <v>45.548082258584287</v>
      </c>
      <c r="U178" s="54">
        <f t="shared" si="72"/>
        <v>57.057763501305445</v>
      </c>
      <c r="V178" s="54">
        <f t="shared" si="63"/>
        <v>446.47692775938884</v>
      </c>
      <c r="W178" s="54">
        <f t="shared" si="64"/>
        <v>822.39592966888301</v>
      </c>
      <c r="X178" s="54">
        <f t="shared" si="65"/>
        <v>1030.2096187735706</v>
      </c>
      <c r="Y178" s="54">
        <f t="shared" si="73"/>
        <v>1852.6055484424537</v>
      </c>
      <c r="Z178" s="43">
        <f t="shared" si="80"/>
        <v>23.237500000000004</v>
      </c>
      <c r="AA178" s="54">
        <f t="shared" si="81"/>
        <v>28.255854828167742</v>
      </c>
      <c r="AB178" s="54">
        <f t="shared" si="74"/>
        <v>52.990645401788989</v>
      </c>
      <c r="AC178" s="54">
        <f t="shared" si="66"/>
        <v>28.255854828167742</v>
      </c>
    </row>
    <row r="179" spans="1:29" ht="16.5" x14ac:dyDescent="0.35">
      <c r="A179" s="61">
        <f t="shared" si="67"/>
        <v>6.261371103875482</v>
      </c>
      <c r="B179" s="43">
        <f t="shared" si="75"/>
        <v>425</v>
      </c>
      <c r="C179" s="42">
        <f t="shared" si="83"/>
        <v>154.93999999999997</v>
      </c>
      <c r="D179" s="51">
        <f t="shared" si="83"/>
        <v>500</v>
      </c>
      <c r="E179" s="56">
        <f t="shared" si="83"/>
        <v>0.2</v>
      </c>
      <c r="F179" s="57">
        <f t="shared" si="83"/>
        <v>980.23210993750001</v>
      </c>
      <c r="G179" s="58">
        <f t="shared" si="83"/>
        <v>2.6584931595742973E-4</v>
      </c>
      <c r="H179" s="58">
        <f t="shared" si="83"/>
        <v>4.3110319016750285E-4</v>
      </c>
      <c r="I179" s="48">
        <f t="shared" si="83"/>
        <v>154.93999999999997</v>
      </c>
      <c r="J179" s="49">
        <f t="shared" si="76"/>
        <v>1.8854585297217882E-2</v>
      </c>
      <c r="K179" s="50">
        <f t="shared" si="77"/>
        <v>6.261371103875482</v>
      </c>
      <c r="L179" s="51">
        <f t="shared" si="59"/>
        <v>3577061.2274627122</v>
      </c>
      <c r="M179" s="49">
        <f t="shared" si="60"/>
        <v>2.1001705605445856E-2</v>
      </c>
      <c r="N179" s="43">
        <f t="shared" si="61"/>
        <v>13.02263407897077</v>
      </c>
      <c r="O179" s="43">
        <f t="shared" si="62"/>
        <v>13.02263407897077</v>
      </c>
      <c r="P179" s="52">
        <f t="shared" si="78"/>
        <v>32.871213441121697</v>
      </c>
      <c r="Q179" s="52">
        <f t="shared" si="69"/>
        <v>53.304199516592462</v>
      </c>
      <c r="R179" s="54">
        <f t="shared" si="79"/>
        <v>8.8031107970115379</v>
      </c>
      <c r="S179" s="54">
        <f t="shared" si="70"/>
        <v>103.41757031864415</v>
      </c>
      <c r="T179" s="54">
        <f t="shared" si="71"/>
        <v>45.893847520092464</v>
      </c>
      <c r="U179" s="54">
        <f t="shared" si="72"/>
        <v>57.523722798551688</v>
      </c>
      <c r="V179" s="54">
        <f t="shared" si="63"/>
        <v>449.86622987770136</v>
      </c>
      <c r="W179" s="54">
        <f t="shared" si="64"/>
        <v>833.54210239484166</v>
      </c>
      <c r="X179" s="54">
        <f t="shared" si="65"/>
        <v>1044.7684696318147</v>
      </c>
      <c r="Y179" s="54">
        <f t="shared" si="73"/>
        <v>1878.3105720266562</v>
      </c>
      <c r="Z179" s="43">
        <f t="shared" si="80"/>
        <v>23.375000000000004</v>
      </c>
      <c r="AA179" s="54">
        <f t="shared" si="81"/>
        <v>28.042974593414684</v>
      </c>
      <c r="AB179" s="54">
        <f t="shared" si="74"/>
        <v>53.304199516592462</v>
      </c>
      <c r="AC179" s="54">
        <f t="shared" si="66"/>
        <v>28.042974593414684</v>
      </c>
    </row>
    <row r="180" spans="1:29" ht="16.5" x14ac:dyDescent="0.35">
      <c r="A180" s="61">
        <f t="shared" si="67"/>
        <v>6.298202698604161</v>
      </c>
      <c r="B180" s="43">
        <f t="shared" si="75"/>
        <v>427.5</v>
      </c>
      <c r="C180" s="42">
        <f t="shared" si="83"/>
        <v>154.93999999999997</v>
      </c>
      <c r="D180" s="51">
        <f t="shared" si="83"/>
        <v>500</v>
      </c>
      <c r="E180" s="56">
        <f t="shared" si="83"/>
        <v>0.2</v>
      </c>
      <c r="F180" s="57">
        <f t="shared" si="83"/>
        <v>980.23210993750001</v>
      </c>
      <c r="G180" s="58">
        <f t="shared" si="83"/>
        <v>2.6584931595742973E-4</v>
      </c>
      <c r="H180" s="58">
        <f t="shared" si="83"/>
        <v>4.3110319016750285E-4</v>
      </c>
      <c r="I180" s="48">
        <f t="shared" si="83"/>
        <v>154.93999999999997</v>
      </c>
      <c r="J180" s="49">
        <f t="shared" si="76"/>
        <v>1.8854585297217882E-2</v>
      </c>
      <c r="K180" s="50">
        <f t="shared" si="77"/>
        <v>6.298202698604161</v>
      </c>
      <c r="L180" s="51">
        <f t="shared" si="59"/>
        <v>3598102.7640948459</v>
      </c>
      <c r="M180" s="49">
        <f t="shared" si="60"/>
        <v>2.1001138077586131E-2</v>
      </c>
      <c r="N180" s="43">
        <f t="shared" si="61"/>
        <v>13.175936086728598</v>
      </c>
      <c r="O180" s="43">
        <f t="shared" si="62"/>
        <v>13.175936086728598</v>
      </c>
      <c r="P180" s="52">
        <f t="shared" si="78"/>
        <v>33.064573520187125</v>
      </c>
      <c r="Q180" s="52">
        <f t="shared" si="69"/>
        <v>53.617753631395949</v>
      </c>
      <c r="R180" s="54">
        <f t="shared" si="79"/>
        <v>8.8031107970115379</v>
      </c>
      <c r="S180" s="54">
        <f t="shared" si="70"/>
        <v>104.23108852802874</v>
      </c>
      <c r="T180" s="54">
        <f t="shared" si="71"/>
        <v>46.240509606915722</v>
      </c>
      <c r="U180" s="54">
        <f t="shared" si="72"/>
        <v>57.990578921112999</v>
      </c>
      <c r="V180" s="54">
        <f t="shared" si="63"/>
        <v>453.26432296572239</v>
      </c>
      <c r="W180" s="54">
        <f t="shared" si="64"/>
        <v>844.77854089557559</v>
      </c>
      <c r="X180" s="54">
        <f t="shared" si="65"/>
        <v>1059.4432687511028</v>
      </c>
      <c r="Y180" s="54">
        <f t="shared" si="73"/>
        <v>1904.2218096466784</v>
      </c>
      <c r="Z180" s="43">
        <f t="shared" si="80"/>
        <v>23.512500000000003</v>
      </c>
      <c r="AA180" s="54">
        <f t="shared" si="81"/>
        <v>27.832738240573303</v>
      </c>
      <c r="AB180" s="54">
        <f t="shared" si="74"/>
        <v>53.617753631395949</v>
      </c>
      <c r="AC180" s="54">
        <f t="shared" si="66"/>
        <v>27.832738240573303</v>
      </c>
    </row>
    <row r="181" spans="1:29" ht="16.5" x14ac:dyDescent="0.35">
      <c r="A181" s="61">
        <f t="shared" si="67"/>
        <v>6.3350342933328401</v>
      </c>
      <c r="B181" s="43">
        <f t="shared" si="75"/>
        <v>430</v>
      </c>
      <c r="C181" s="42">
        <f t="shared" si="83"/>
        <v>154.93999999999997</v>
      </c>
      <c r="D181" s="51">
        <f t="shared" si="83"/>
        <v>500</v>
      </c>
      <c r="E181" s="56">
        <f t="shared" si="83"/>
        <v>0.2</v>
      </c>
      <c r="F181" s="57">
        <f t="shared" si="83"/>
        <v>980.23210993750001</v>
      </c>
      <c r="G181" s="58">
        <f t="shared" si="83"/>
        <v>2.6584931595742973E-4</v>
      </c>
      <c r="H181" s="58">
        <f t="shared" si="83"/>
        <v>4.3110319016750285E-4</v>
      </c>
      <c r="I181" s="48">
        <f t="shared" si="83"/>
        <v>154.93999999999997</v>
      </c>
      <c r="J181" s="49">
        <f t="shared" si="76"/>
        <v>1.8854585297217882E-2</v>
      </c>
      <c r="K181" s="50">
        <f t="shared" si="77"/>
        <v>6.3350342933328401</v>
      </c>
      <c r="L181" s="51">
        <f t="shared" si="59"/>
        <v>3619144.3007269786</v>
      </c>
      <c r="M181" s="49">
        <f t="shared" si="60"/>
        <v>2.1000576783465497E-2</v>
      </c>
      <c r="N181" s="43">
        <f t="shared" si="61"/>
        <v>13.330134918416091</v>
      </c>
      <c r="O181" s="43">
        <f t="shared" si="62"/>
        <v>13.330134918416091</v>
      </c>
      <c r="P181" s="52">
        <f t="shared" si="78"/>
        <v>33.257933599252553</v>
      </c>
      <c r="Q181" s="52">
        <f t="shared" si="69"/>
        <v>53.931307746199437</v>
      </c>
      <c r="R181" s="54">
        <f t="shared" si="79"/>
        <v>8.8031107970115379</v>
      </c>
      <c r="S181" s="54">
        <f t="shared" si="70"/>
        <v>105.04640038527263</v>
      </c>
      <c r="T181" s="54">
        <f t="shared" si="71"/>
        <v>46.588068517668646</v>
      </c>
      <c r="U181" s="54">
        <f t="shared" si="72"/>
        <v>58.458331867603988</v>
      </c>
      <c r="V181" s="54">
        <f t="shared" si="63"/>
        <v>456.67120700987152</v>
      </c>
      <c r="W181" s="54">
        <f t="shared" si="64"/>
        <v>856.10553258963739</v>
      </c>
      <c r="X181" s="54">
        <f t="shared" si="65"/>
        <v>1074.2343035499878</v>
      </c>
      <c r="Y181" s="54">
        <f t="shared" si="73"/>
        <v>1930.3398361396253</v>
      </c>
      <c r="Z181" s="43">
        <f t="shared" si="80"/>
        <v>23.650000000000002</v>
      </c>
      <c r="AA181" s="54">
        <f t="shared" si="81"/>
        <v>27.625098892260411</v>
      </c>
      <c r="AB181" s="54">
        <f t="shared" si="74"/>
        <v>53.931307746199437</v>
      </c>
      <c r="AC181" s="54">
        <f t="shared" si="66"/>
        <v>27.625098892260411</v>
      </c>
    </row>
    <row r="182" spans="1:29" ht="16.5" x14ac:dyDescent="0.35">
      <c r="A182" s="61">
        <f t="shared" si="67"/>
        <v>6.3718658880615191</v>
      </c>
      <c r="B182" s="43">
        <f t="shared" si="75"/>
        <v>432.5</v>
      </c>
      <c r="C182" s="42">
        <f t="shared" si="83"/>
        <v>154.93999999999997</v>
      </c>
      <c r="D182" s="51">
        <f t="shared" si="83"/>
        <v>500</v>
      </c>
      <c r="E182" s="56">
        <f t="shared" si="83"/>
        <v>0.2</v>
      </c>
      <c r="F182" s="57">
        <f t="shared" si="83"/>
        <v>980.23210993750001</v>
      </c>
      <c r="G182" s="58">
        <f t="shared" si="83"/>
        <v>2.6584931595742973E-4</v>
      </c>
      <c r="H182" s="58">
        <f t="shared" si="83"/>
        <v>4.3110319016750285E-4</v>
      </c>
      <c r="I182" s="48">
        <f t="shared" si="83"/>
        <v>154.93999999999997</v>
      </c>
      <c r="J182" s="49">
        <f t="shared" si="76"/>
        <v>1.8854585297217882E-2</v>
      </c>
      <c r="K182" s="50">
        <f t="shared" si="77"/>
        <v>6.3718658880615191</v>
      </c>
      <c r="L182" s="51">
        <f t="shared" si="59"/>
        <v>3640185.8373591122</v>
      </c>
      <c r="M182" s="49">
        <f t="shared" si="60"/>
        <v>2.1000021619151266E-2</v>
      </c>
      <c r="N182" s="43">
        <f t="shared" si="61"/>
        <v>13.485230572663326</v>
      </c>
      <c r="O182" s="43">
        <f t="shared" si="62"/>
        <v>13.485230572663326</v>
      </c>
      <c r="P182" s="52">
        <f t="shared" si="78"/>
        <v>33.451293678317981</v>
      </c>
      <c r="Q182" s="52">
        <f t="shared" si="69"/>
        <v>54.244861861002931</v>
      </c>
      <c r="R182" s="54">
        <f t="shared" si="79"/>
        <v>8.8031107970115379</v>
      </c>
      <c r="S182" s="54">
        <f t="shared" si="70"/>
        <v>105.86350588763602</v>
      </c>
      <c r="T182" s="54">
        <f t="shared" si="71"/>
        <v>46.936524250981307</v>
      </c>
      <c r="U182" s="54">
        <f t="shared" si="72"/>
        <v>58.926981636654716</v>
      </c>
      <c r="V182" s="54">
        <f t="shared" si="63"/>
        <v>460.08688199672042</v>
      </c>
      <c r="W182" s="54">
        <f t="shared" si="64"/>
        <v>867.52336489527409</v>
      </c>
      <c r="X182" s="54">
        <f t="shared" si="65"/>
        <v>1089.1418614467166</v>
      </c>
      <c r="Y182" s="54">
        <f t="shared" si="73"/>
        <v>1956.6652263419905</v>
      </c>
      <c r="Z182" s="43">
        <f t="shared" si="80"/>
        <v>23.787500000000005</v>
      </c>
      <c r="AA182" s="54">
        <f t="shared" si="81"/>
        <v>27.420010760023267</v>
      </c>
      <c r="AB182" s="54">
        <f t="shared" si="74"/>
        <v>54.244861861002931</v>
      </c>
      <c r="AC182" s="54">
        <f t="shared" si="66"/>
        <v>27.420010760023267</v>
      </c>
    </row>
    <row r="183" spans="1:29" ht="16.5" x14ac:dyDescent="0.35">
      <c r="A183" s="61">
        <f t="shared" si="67"/>
        <v>6.408697482790199</v>
      </c>
      <c r="B183" s="43">
        <f t="shared" si="75"/>
        <v>435</v>
      </c>
      <c r="C183" s="42">
        <f t="shared" si="83"/>
        <v>154.93999999999997</v>
      </c>
      <c r="D183" s="51">
        <f t="shared" si="83"/>
        <v>500</v>
      </c>
      <c r="E183" s="56">
        <f t="shared" si="83"/>
        <v>0.2</v>
      </c>
      <c r="F183" s="57">
        <f t="shared" si="83"/>
        <v>980.23210993750001</v>
      </c>
      <c r="G183" s="58">
        <f t="shared" si="83"/>
        <v>2.6584931595742973E-4</v>
      </c>
      <c r="H183" s="58">
        <f t="shared" si="83"/>
        <v>4.3110319016750285E-4</v>
      </c>
      <c r="I183" s="48">
        <f t="shared" si="83"/>
        <v>154.93999999999997</v>
      </c>
      <c r="J183" s="49">
        <f t="shared" si="76"/>
        <v>1.8854585297217882E-2</v>
      </c>
      <c r="K183" s="50">
        <f t="shared" si="77"/>
        <v>6.408697482790199</v>
      </c>
      <c r="L183" s="51">
        <f t="shared" si="59"/>
        <v>3661227.3739912463</v>
      </c>
      <c r="M183" s="49">
        <f t="shared" si="60"/>
        <v>2.0999472483028206E-2</v>
      </c>
      <c r="N183" s="43">
        <f t="shared" si="61"/>
        <v>13.641223048115606</v>
      </c>
      <c r="O183" s="43">
        <f t="shared" si="62"/>
        <v>13.641223048115606</v>
      </c>
      <c r="P183" s="52">
        <f t="shared" si="78"/>
        <v>33.644653757383395</v>
      </c>
      <c r="Q183" s="52">
        <f t="shared" si="69"/>
        <v>54.558415975806405</v>
      </c>
      <c r="R183" s="54">
        <f t="shared" si="79"/>
        <v>8.8031107970115379</v>
      </c>
      <c r="S183" s="54">
        <f t="shared" si="70"/>
        <v>106.68240503240948</v>
      </c>
      <c r="T183" s="54">
        <f t="shared" si="71"/>
        <v>47.285876805499001</v>
      </c>
      <c r="U183" s="54">
        <f t="shared" si="72"/>
        <v>59.396528226910462</v>
      </c>
      <c r="V183" s="54">
        <f t="shared" si="63"/>
        <v>463.51134791298978</v>
      </c>
      <c r="W183" s="54">
        <f t="shared" si="64"/>
        <v>879.03232523043005</v>
      </c>
      <c r="X183" s="54">
        <f t="shared" si="65"/>
        <v>1104.166229859233</v>
      </c>
      <c r="Y183" s="54">
        <f t="shared" si="73"/>
        <v>1983.1985550896629</v>
      </c>
      <c r="Z183" s="43">
        <f t="shared" si="80"/>
        <v>23.925000000000004</v>
      </c>
      <c r="AA183" s="54">
        <f t="shared" si="81"/>
        <v>27.217429113005931</v>
      </c>
      <c r="AB183" s="54">
        <f t="shared" si="74"/>
        <v>54.558415975806405</v>
      </c>
      <c r="AC183" s="54">
        <f t="shared" si="66"/>
        <v>27.217429113005931</v>
      </c>
    </row>
    <row r="184" spans="1:29" ht="16.5" x14ac:dyDescent="0.35">
      <c r="A184" s="61">
        <f t="shared" si="67"/>
        <v>6.445529077518878</v>
      </c>
      <c r="B184" s="43">
        <f t="shared" si="75"/>
        <v>437.5</v>
      </c>
      <c r="C184" s="42">
        <f t="shared" si="83"/>
        <v>154.93999999999997</v>
      </c>
      <c r="D184" s="51">
        <f t="shared" si="83"/>
        <v>500</v>
      </c>
      <c r="E184" s="56">
        <f t="shared" si="83"/>
        <v>0.2</v>
      </c>
      <c r="F184" s="57">
        <f t="shared" si="83"/>
        <v>980.23210993750001</v>
      </c>
      <c r="G184" s="58">
        <f t="shared" si="83"/>
        <v>2.6584931595742973E-4</v>
      </c>
      <c r="H184" s="58">
        <f t="shared" si="83"/>
        <v>4.3110319016750285E-4</v>
      </c>
      <c r="I184" s="48">
        <f t="shared" si="83"/>
        <v>154.93999999999997</v>
      </c>
      <c r="J184" s="49">
        <f t="shared" si="76"/>
        <v>1.8854585297217882E-2</v>
      </c>
      <c r="K184" s="50">
        <f t="shared" si="77"/>
        <v>6.445529077518878</v>
      </c>
      <c r="L184" s="51">
        <f t="shared" si="59"/>
        <v>3682268.9106233795</v>
      </c>
      <c r="M184" s="49">
        <f t="shared" si="60"/>
        <v>2.0998929275733928E-2</v>
      </c>
      <c r="N184" s="43">
        <f t="shared" si="61"/>
        <v>13.798112343433152</v>
      </c>
      <c r="O184" s="43">
        <f t="shared" si="62"/>
        <v>13.798112343433152</v>
      </c>
      <c r="P184" s="52">
        <f t="shared" si="78"/>
        <v>33.838013836448816</v>
      </c>
      <c r="Q184" s="52">
        <f t="shared" si="69"/>
        <v>54.871970090609921</v>
      </c>
      <c r="R184" s="54">
        <f t="shared" si="79"/>
        <v>8.8031107970115379</v>
      </c>
      <c r="S184" s="54">
        <f t="shared" si="70"/>
        <v>107.5030978169135</v>
      </c>
      <c r="T184" s="54">
        <f t="shared" si="71"/>
        <v>47.63612617988197</v>
      </c>
      <c r="U184" s="54">
        <f t="shared" si="72"/>
        <v>59.866971637031526</v>
      </c>
      <c r="V184" s="54">
        <f t="shared" si="63"/>
        <v>466.94460474554683</v>
      </c>
      <c r="W184" s="54">
        <f t="shared" si="64"/>
        <v>890.63270101275054</v>
      </c>
      <c r="X184" s="54">
        <f t="shared" si="65"/>
        <v>1119.3076962051832</v>
      </c>
      <c r="Y184" s="54">
        <f t="shared" si="73"/>
        <v>2009.9403972179339</v>
      </c>
      <c r="Z184" s="43">
        <f t="shared" si="80"/>
        <v>24.062500000000004</v>
      </c>
      <c r="AA184" s="54">
        <f t="shared" si="81"/>
        <v>27.017310247690446</v>
      </c>
      <c r="AB184" s="54">
        <f t="shared" si="74"/>
        <v>54.871970090609921</v>
      </c>
      <c r="AC184" s="54">
        <f t="shared" si="66"/>
        <v>27.017310247690446</v>
      </c>
    </row>
    <row r="185" spans="1:29" ht="16.5" x14ac:dyDescent="0.35">
      <c r="A185" s="61">
        <f t="shared" si="67"/>
        <v>6.482360672247558</v>
      </c>
      <c r="B185" s="43">
        <f t="shared" si="75"/>
        <v>440</v>
      </c>
      <c r="C185" s="42">
        <f t="shared" si="83"/>
        <v>154.93999999999997</v>
      </c>
      <c r="D185" s="51">
        <f t="shared" si="83"/>
        <v>500</v>
      </c>
      <c r="E185" s="56">
        <f t="shared" si="83"/>
        <v>0.2</v>
      </c>
      <c r="F185" s="57">
        <f t="shared" si="83"/>
        <v>980.23210993750001</v>
      </c>
      <c r="G185" s="58">
        <f t="shared" si="83"/>
        <v>2.6584931595742973E-4</v>
      </c>
      <c r="H185" s="58">
        <f t="shared" si="83"/>
        <v>4.3110319016750285E-4</v>
      </c>
      <c r="I185" s="48">
        <f t="shared" si="83"/>
        <v>154.93999999999997</v>
      </c>
      <c r="J185" s="49">
        <f t="shared" si="76"/>
        <v>1.8854585297217882E-2</v>
      </c>
      <c r="K185" s="50">
        <f t="shared" si="77"/>
        <v>6.482360672247558</v>
      </c>
      <c r="L185" s="51">
        <f t="shared" si="59"/>
        <v>3703310.4472555136</v>
      </c>
      <c r="M185" s="49">
        <f t="shared" si="60"/>
        <v>2.0998391900096527E-2</v>
      </c>
      <c r="N185" s="43">
        <f t="shared" si="61"/>
        <v>13.955898457290917</v>
      </c>
      <c r="O185" s="43">
        <f t="shared" si="62"/>
        <v>13.955898457290917</v>
      </c>
      <c r="P185" s="52">
        <f t="shared" si="78"/>
        <v>34.031373915514237</v>
      </c>
      <c r="Q185" s="52">
        <f t="shared" si="69"/>
        <v>55.185524205413394</v>
      </c>
      <c r="R185" s="54">
        <f t="shared" si="79"/>
        <v>8.8031107970115379</v>
      </c>
      <c r="S185" s="54">
        <f t="shared" si="70"/>
        <v>108.32558423849792</v>
      </c>
      <c r="T185" s="54">
        <f t="shared" si="71"/>
        <v>47.987272372805151</v>
      </c>
      <c r="U185" s="54">
        <f t="shared" si="72"/>
        <v>60.338311865692773</v>
      </c>
      <c r="V185" s="54">
        <f t="shared" si="63"/>
        <v>470.38665248140296</v>
      </c>
      <c r="W185" s="54">
        <f t="shared" si="64"/>
        <v>902.32477965958412</v>
      </c>
      <c r="X185" s="54">
        <f t="shared" si="65"/>
        <v>1134.5665479019153</v>
      </c>
      <c r="Y185" s="54">
        <f t="shared" si="73"/>
        <v>2036.8913275614996</v>
      </c>
      <c r="Z185" s="43">
        <f t="shared" si="80"/>
        <v>24.200000000000003</v>
      </c>
      <c r="AA185" s="54">
        <f t="shared" si="81"/>
        <v>26.819611458669929</v>
      </c>
      <c r="AB185" s="54">
        <f t="shared" si="74"/>
        <v>55.185524205413394</v>
      </c>
      <c r="AC185" s="54">
        <f t="shared" si="66"/>
        <v>26.819611458669929</v>
      </c>
    </row>
    <row r="186" spans="1:29" ht="16.5" x14ac:dyDescent="0.35">
      <c r="A186" s="61">
        <f t="shared" si="67"/>
        <v>6.5191922669762361</v>
      </c>
      <c r="B186" s="43">
        <f t="shared" si="75"/>
        <v>442.5</v>
      </c>
      <c r="C186" s="42">
        <f t="shared" si="83"/>
        <v>154.93999999999997</v>
      </c>
      <c r="D186" s="51">
        <f t="shared" si="83"/>
        <v>500</v>
      </c>
      <c r="E186" s="56">
        <f t="shared" si="83"/>
        <v>0.2</v>
      </c>
      <c r="F186" s="57">
        <f t="shared" si="83"/>
        <v>980.23210993750001</v>
      </c>
      <c r="G186" s="58">
        <f t="shared" si="83"/>
        <v>2.6584931595742973E-4</v>
      </c>
      <c r="H186" s="58">
        <f t="shared" si="83"/>
        <v>4.3110319016750285E-4</v>
      </c>
      <c r="I186" s="48">
        <f t="shared" si="83"/>
        <v>154.93999999999997</v>
      </c>
      <c r="J186" s="49">
        <f t="shared" si="76"/>
        <v>1.8854585297217882E-2</v>
      </c>
      <c r="K186" s="50">
        <f t="shared" si="77"/>
        <v>6.5191922669762361</v>
      </c>
      <c r="L186" s="51">
        <f t="shared" si="59"/>
        <v>3724351.9838876468</v>
      </c>
      <c r="M186" s="49">
        <f t="shared" si="60"/>
        <v>2.0997860261074225E-2</v>
      </c>
      <c r="N186" s="43">
        <f t="shared" si="61"/>
        <v>14.114581388378308</v>
      </c>
      <c r="O186" s="43">
        <f t="shared" si="62"/>
        <v>14.114581388378308</v>
      </c>
      <c r="P186" s="52">
        <f t="shared" si="78"/>
        <v>34.224733994579665</v>
      </c>
      <c r="Q186" s="52">
        <f t="shared" si="69"/>
        <v>55.499078320216881</v>
      </c>
      <c r="R186" s="54">
        <f t="shared" si="79"/>
        <v>8.8031107970115379</v>
      </c>
      <c r="S186" s="54">
        <f t="shared" si="70"/>
        <v>109.14986429454162</v>
      </c>
      <c r="T186" s="54">
        <f t="shared" si="71"/>
        <v>48.339315382957977</v>
      </c>
      <c r="U186" s="54">
        <f t="shared" si="72"/>
        <v>60.810548911583652</v>
      </c>
      <c r="V186" s="54">
        <f t="shared" si="63"/>
        <v>473.83749110771146</v>
      </c>
      <c r="W186" s="54">
        <f t="shared" si="64"/>
        <v>914.10884858798727</v>
      </c>
      <c r="X186" s="54">
        <f t="shared" si="65"/>
        <v>1149.9430723664857</v>
      </c>
      <c r="Y186" s="54">
        <f t="shared" si="73"/>
        <v>2064.0519209544727</v>
      </c>
      <c r="Z186" s="43">
        <f t="shared" si="80"/>
        <v>24.337500000000002</v>
      </c>
      <c r="AA186" s="54">
        <f t="shared" si="81"/>
        <v>26.624291010412865</v>
      </c>
      <c r="AB186" s="54">
        <f t="shared" si="74"/>
        <v>55.499078320216881</v>
      </c>
      <c r="AC186" s="54">
        <f t="shared" si="66"/>
        <v>26.624291010412865</v>
      </c>
    </row>
    <row r="187" spans="1:29" ht="16.5" x14ac:dyDescent="0.35">
      <c r="A187" s="61">
        <f t="shared" si="67"/>
        <v>6.556023861704916</v>
      </c>
      <c r="B187" s="43">
        <f t="shared" si="75"/>
        <v>445</v>
      </c>
      <c r="C187" s="42">
        <f t="shared" ref="C187:I202" si="84">C186</f>
        <v>154.93999999999997</v>
      </c>
      <c r="D187" s="51">
        <f t="shared" si="84"/>
        <v>500</v>
      </c>
      <c r="E187" s="56">
        <f t="shared" si="84"/>
        <v>0.2</v>
      </c>
      <c r="F187" s="57">
        <f t="shared" si="84"/>
        <v>980.23210993750001</v>
      </c>
      <c r="G187" s="58">
        <f t="shared" si="84"/>
        <v>2.6584931595742973E-4</v>
      </c>
      <c r="H187" s="58">
        <f t="shared" si="84"/>
        <v>4.3110319016750285E-4</v>
      </c>
      <c r="I187" s="48">
        <f t="shared" si="84"/>
        <v>154.93999999999997</v>
      </c>
      <c r="J187" s="49">
        <f t="shared" si="76"/>
        <v>1.8854585297217882E-2</v>
      </c>
      <c r="K187" s="50">
        <f t="shared" si="77"/>
        <v>6.556023861704916</v>
      </c>
      <c r="L187" s="51">
        <f t="shared" si="59"/>
        <v>3745393.5205197805</v>
      </c>
      <c r="M187" s="49">
        <f t="shared" si="60"/>
        <v>2.0997334265697002E-2</v>
      </c>
      <c r="N187" s="43">
        <f t="shared" si="61"/>
        <v>14.274161135398959</v>
      </c>
      <c r="O187" s="43">
        <f t="shared" si="62"/>
        <v>14.274161135398959</v>
      </c>
      <c r="P187" s="52">
        <f t="shared" si="78"/>
        <v>34.418094073645079</v>
      </c>
      <c r="Q187" s="52">
        <f t="shared" si="69"/>
        <v>55.812632435020369</v>
      </c>
      <c r="R187" s="54">
        <f t="shared" si="79"/>
        <v>8.8031107970115379</v>
      </c>
      <c r="S187" s="54">
        <f t="shared" si="70"/>
        <v>109.97593798245182</v>
      </c>
      <c r="T187" s="54">
        <f t="shared" si="71"/>
        <v>48.692255209044035</v>
      </c>
      <c r="U187" s="54">
        <f t="shared" si="72"/>
        <v>61.28368277340779</v>
      </c>
      <c r="V187" s="54">
        <f t="shared" si="63"/>
        <v>477.29712061176457</v>
      </c>
      <c r="W187" s="54">
        <f t="shared" si="64"/>
        <v>925.98519521472633</v>
      </c>
      <c r="X187" s="54">
        <f t="shared" si="65"/>
        <v>1165.4375570156608</v>
      </c>
      <c r="Y187" s="54">
        <f t="shared" si="73"/>
        <v>2091.4227522303872</v>
      </c>
      <c r="Z187" s="43">
        <f t="shared" si="80"/>
        <v>24.475000000000005</v>
      </c>
      <c r="AA187" s="54">
        <f t="shared" si="81"/>
        <v>26.431308109979565</v>
      </c>
      <c r="AB187" s="54">
        <f t="shared" si="74"/>
        <v>55.812632435020369</v>
      </c>
      <c r="AC187" s="54">
        <f t="shared" si="66"/>
        <v>26.431308109979565</v>
      </c>
    </row>
    <row r="188" spans="1:29" ht="16.5" x14ac:dyDescent="0.35">
      <c r="A188" s="61">
        <f t="shared" si="67"/>
        <v>6.5928554564335951</v>
      </c>
      <c r="B188" s="43">
        <f t="shared" si="75"/>
        <v>447.5</v>
      </c>
      <c r="C188" s="42">
        <f t="shared" si="84"/>
        <v>154.93999999999997</v>
      </c>
      <c r="D188" s="51">
        <f t="shared" si="84"/>
        <v>500</v>
      </c>
      <c r="E188" s="56">
        <f t="shared" si="84"/>
        <v>0.2</v>
      </c>
      <c r="F188" s="57">
        <f t="shared" si="84"/>
        <v>980.23210993750001</v>
      </c>
      <c r="G188" s="58">
        <f t="shared" si="84"/>
        <v>2.6584931595742973E-4</v>
      </c>
      <c r="H188" s="58">
        <f t="shared" si="84"/>
        <v>4.3110319016750285E-4</v>
      </c>
      <c r="I188" s="48">
        <f t="shared" si="84"/>
        <v>154.93999999999997</v>
      </c>
      <c r="J188" s="49">
        <f t="shared" si="76"/>
        <v>1.8854585297217882E-2</v>
      </c>
      <c r="K188" s="50">
        <f t="shared" si="77"/>
        <v>6.5928554564335951</v>
      </c>
      <c r="L188" s="51">
        <f t="shared" si="59"/>
        <v>3766435.0571519141</v>
      </c>
      <c r="M188" s="49">
        <f t="shared" si="60"/>
        <v>2.0996813823010198E-2</v>
      </c>
      <c r="N188" s="43">
        <f t="shared" si="61"/>
        <v>14.43463769707046</v>
      </c>
      <c r="O188" s="43">
        <f t="shared" si="62"/>
        <v>14.43463769707046</v>
      </c>
      <c r="P188" s="52">
        <f t="shared" si="78"/>
        <v>34.6114541527105</v>
      </c>
      <c r="Q188" s="52">
        <f t="shared" si="69"/>
        <v>56.126186549823849</v>
      </c>
      <c r="R188" s="54">
        <f t="shared" si="79"/>
        <v>8.8031107970115379</v>
      </c>
      <c r="S188" s="54">
        <f t="shared" si="70"/>
        <v>110.80380529966372</v>
      </c>
      <c r="T188" s="54">
        <f t="shared" si="71"/>
        <v>49.046091849780964</v>
      </c>
      <c r="U188" s="54">
        <f t="shared" si="72"/>
        <v>61.757713449882772</v>
      </c>
      <c r="V188" s="54">
        <f t="shared" si="63"/>
        <v>480.76554098099217</v>
      </c>
      <c r="W188" s="54">
        <f t="shared" si="64"/>
        <v>937.95410695628141</v>
      </c>
      <c r="X188" s="54">
        <f t="shared" si="65"/>
        <v>1181.0502892659206</v>
      </c>
      <c r="Y188" s="54">
        <f t="shared" si="73"/>
        <v>2119.0043962222021</v>
      </c>
      <c r="Z188" s="43">
        <f t="shared" si="80"/>
        <v>24.612500000000004</v>
      </c>
      <c r="AA188" s="54">
        <f t="shared" si="81"/>
        <v>26.240622880653589</v>
      </c>
      <c r="AB188" s="54">
        <f t="shared" si="74"/>
        <v>56.126186549823849</v>
      </c>
      <c r="AC188" s="54">
        <f t="shared" si="66"/>
        <v>26.240622880653589</v>
      </c>
    </row>
    <row r="189" spans="1:29" ht="16.5" x14ac:dyDescent="0.35">
      <c r="A189" s="61">
        <f t="shared" si="67"/>
        <v>6.629687051162275</v>
      </c>
      <c r="B189" s="43">
        <f t="shared" si="75"/>
        <v>450</v>
      </c>
      <c r="C189" s="42">
        <f t="shared" si="84"/>
        <v>154.93999999999997</v>
      </c>
      <c r="D189" s="51">
        <f t="shared" si="84"/>
        <v>500</v>
      </c>
      <c r="E189" s="56">
        <f t="shared" si="84"/>
        <v>0.2</v>
      </c>
      <c r="F189" s="57">
        <f t="shared" si="84"/>
        <v>980.23210993750001</v>
      </c>
      <c r="G189" s="58">
        <f t="shared" si="84"/>
        <v>2.6584931595742973E-4</v>
      </c>
      <c r="H189" s="58">
        <f t="shared" si="84"/>
        <v>4.3110319016750285E-4</v>
      </c>
      <c r="I189" s="48">
        <f t="shared" si="84"/>
        <v>154.93999999999997</v>
      </c>
      <c r="J189" s="49">
        <f t="shared" si="76"/>
        <v>1.8854585297217882E-2</v>
      </c>
      <c r="K189" s="50">
        <f t="shared" si="77"/>
        <v>6.629687051162275</v>
      </c>
      <c r="L189" s="51">
        <f t="shared" si="59"/>
        <v>3787476.5937840482</v>
      </c>
      <c r="M189" s="49">
        <f t="shared" si="60"/>
        <v>2.0996298844019882E-2</v>
      </c>
      <c r="N189" s="43">
        <f t="shared" si="61"/>
        <v>14.596011072124185</v>
      </c>
      <c r="O189" s="43">
        <f t="shared" si="62"/>
        <v>14.596011072124185</v>
      </c>
      <c r="P189" s="52">
        <f t="shared" si="78"/>
        <v>34.804814231775921</v>
      </c>
      <c r="Q189" s="52">
        <f t="shared" si="69"/>
        <v>56.439740664627337</v>
      </c>
      <c r="R189" s="54">
        <f t="shared" si="79"/>
        <v>8.8031107970115379</v>
      </c>
      <c r="S189" s="54">
        <f t="shared" si="70"/>
        <v>111.63346624364009</v>
      </c>
      <c r="T189" s="54">
        <f t="shared" si="71"/>
        <v>49.400825303900106</v>
      </c>
      <c r="U189" s="54">
        <f t="shared" si="72"/>
        <v>62.23264093973998</v>
      </c>
      <c r="V189" s="54">
        <f t="shared" si="63"/>
        <v>484.2427522029584</v>
      </c>
      <c r="W189" s="54">
        <f t="shared" si="64"/>
        <v>950.01587122884814</v>
      </c>
      <c r="X189" s="54">
        <f t="shared" si="65"/>
        <v>1196.7815565334611</v>
      </c>
      <c r="Y189" s="54">
        <f t="shared" si="73"/>
        <v>2146.7974277623093</v>
      </c>
      <c r="Z189" s="43">
        <f t="shared" si="80"/>
        <v>24.750000000000004</v>
      </c>
      <c r="AA189" s="54">
        <f t="shared" si="81"/>
        <v>26.052196336452582</v>
      </c>
      <c r="AB189" s="54">
        <f t="shared" si="74"/>
        <v>56.439740664627337</v>
      </c>
      <c r="AC189" s="54">
        <f t="shared" si="66"/>
        <v>26.052196336452582</v>
      </c>
    </row>
    <row r="190" spans="1:29" ht="16.5" x14ac:dyDescent="0.35">
      <c r="A190" s="61">
        <f t="shared" si="67"/>
        <v>6.666518645890954</v>
      </c>
      <c r="B190" s="43">
        <f t="shared" si="75"/>
        <v>452.5</v>
      </c>
      <c r="C190" s="42">
        <f t="shared" si="84"/>
        <v>154.93999999999997</v>
      </c>
      <c r="D190" s="51">
        <f t="shared" si="84"/>
        <v>500</v>
      </c>
      <c r="E190" s="56">
        <f t="shared" si="84"/>
        <v>0.2</v>
      </c>
      <c r="F190" s="57">
        <f t="shared" si="84"/>
        <v>980.23210993750001</v>
      </c>
      <c r="G190" s="58">
        <f t="shared" si="84"/>
        <v>2.6584931595742973E-4</v>
      </c>
      <c r="H190" s="58">
        <f t="shared" si="84"/>
        <v>4.3110319016750285E-4</v>
      </c>
      <c r="I190" s="48">
        <f t="shared" si="84"/>
        <v>154.93999999999997</v>
      </c>
      <c r="J190" s="49">
        <f t="shared" si="76"/>
        <v>1.8854585297217882E-2</v>
      </c>
      <c r="K190" s="50">
        <f t="shared" si="77"/>
        <v>6.666518645890954</v>
      </c>
      <c r="L190" s="51">
        <f t="shared" si="59"/>
        <v>3808518.1304161814</v>
      </c>
      <c r="M190" s="49">
        <f t="shared" si="60"/>
        <v>2.099578924164007E-2</v>
      </c>
      <c r="N190" s="43">
        <f t="shared" si="61"/>
        <v>14.75828125930502</v>
      </c>
      <c r="O190" s="43">
        <f t="shared" si="62"/>
        <v>14.75828125930502</v>
      </c>
      <c r="P190" s="52">
        <f t="shared" si="78"/>
        <v>34.99817431084135</v>
      </c>
      <c r="Q190" s="52">
        <f t="shared" si="69"/>
        <v>56.753294779430803</v>
      </c>
      <c r="R190" s="54">
        <f t="shared" si="79"/>
        <v>8.8031107970115379</v>
      </c>
      <c r="S190" s="54">
        <f t="shared" si="70"/>
        <v>112.46492081187066</v>
      </c>
      <c r="T190" s="54">
        <f t="shared" si="71"/>
        <v>49.756455570146372</v>
      </c>
      <c r="U190" s="54">
        <f t="shared" si="72"/>
        <v>62.708465241724284</v>
      </c>
      <c r="V190" s="54">
        <f t="shared" si="63"/>
        <v>487.72875426536052</v>
      </c>
      <c r="W190" s="54">
        <f t="shared" si="64"/>
        <v>962.17077544834331</v>
      </c>
      <c r="X190" s="54">
        <f t="shared" si="65"/>
        <v>1212.6316462341983</v>
      </c>
      <c r="Y190" s="54">
        <f t="shared" si="73"/>
        <v>2174.8024216825415</v>
      </c>
      <c r="Z190" s="43">
        <f t="shared" si="80"/>
        <v>24.887500000000003</v>
      </c>
      <c r="AA190" s="54">
        <f t="shared" si="81"/>
        <v>25.865990357484261</v>
      </c>
      <c r="AB190" s="54">
        <f t="shared" si="74"/>
        <v>56.753294779430803</v>
      </c>
      <c r="AC190" s="54">
        <f t="shared" si="66"/>
        <v>25.865990357484261</v>
      </c>
    </row>
    <row r="191" spans="1:29" ht="16.5" x14ac:dyDescent="0.35">
      <c r="A191" s="61">
        <f t="shared" si="67"/>
        <v>6.703350240619633</v>
      </c>
      <c r="B191" s="43">
        <f t="shared" si="75"/>
        <v>455</v>
      </c>
      <c r="C191" s="42">
        <f t="shared" si="84"/>
        <v>154.93999999999997</v>
      </c>
      <c r="D191" s="51">
        <f t="shared" si="84"/>
        <v>500</v>
      </c>
      <c r="E191" s="56">
        <f t="shared" si="84"/>
        <v>0.2</v>
      </c>
      <c r="F191" s="57">
        <f t="shared" si="84"/>
        <v>980.23210993750001</v>
      </c>
      <c r="G191" s="58">
        <f t="shared" si="84"/>
        <v>2.6584931595742973E-4</v>
      </c>
      <c r="H191" s="58">
        <f t="shared" si="84"/>
        <v>4.3110319016750285E-4</v>
      </c>
      <c r="I191" s="48">
        <f t="shared" si="84"/>
        <v>154.93999999999997</v>
      </c>
      <c r="J191" s="49">
        <f t="shared" si="76"/>
        <v>1.8854585297217882E-2</v>
      </c>
      <c r="K191" s="50">
        <f t="shared" si="77"/>
        <v>6.703350240619633</v>
      </c>
      <c r="L191" s="51">
        <f t="shared" si="59"/>
        <v>3829559.6670483151</v>
      </c>
      <c r="M191" s="49">
        <f t="shared" si="60"/>
        <v>2.0995284930641591E-2</v>
      </c>
      <c r="N191" s="43">
        <f t="shared" si="61"/>
        <v>14.921448257371193</v>
      </c>
      <c r="O191" s="43">
        <f t="shared" si="62"/>
        <v>14.921448257371193</v>
      </c>
      <c r="P191" s="52">
        <f t="shared" si="78"/>
        <v>35.191534389906771</v>
      </c>
      <c r="Q191" s="52">
        <f t="shared" si="69"/>
        <v>57.066848894234312</v>
      </c>
      <c r="R191" s="54">
        <f t="shared" si="79"/>
        <v>8.8031107970115379</v>
      </c>
      <c r="S191" s="54">
        <f t="shared" si="70"/>
        <v>113.29816900187193</v>
      </c>
      <c r="T191" s="54">
        <f t="shared" si="71"/>
        <v>50.11298264727796</v>
      </c>
      <c r="U191" s="54">
        <f t="shared" si="72"/>
        <v>63.185186354593966</v>
      </c>
      <c r="V191" s="54">
        <f t="shared" si="63"/>
        <v>491.22354715602597</v>
      </c>
      <c r="W191" s="54">
        <f t="shared" si="64"/>
        <v>974.41910703040458</v>
      </c>
      <c r="X191" s="54">
        <f t="shared" si="65"/>
        <v>1228.6008457837715</v>
      </c>
      <c r="Y191" s="54">
        <f t="shared" si="73"/>
        <v>2203.0199528141761</v>
      </c>
      <c r="Z191" s="43">
        <f t="shared" si="80"/>
        <v>25.025000000000002</v>
      </c>
      <c r="AA191" s="54">
        <f t="shared" si="81"/>
        <v>25.681967666115515</v>
      </c>
      <c r="AB191" s="54">
        <f t="shared" si="74"/>
        <v>57.066848894234312</v>
      </c>
      <c r="AC191" s="54">
        <f t="shared" si="66"/>
        <v>25.681967666115515</v>
      </c>
    </row>
    <row r="192" spans="1:29" ht="16.5" x14ac:dyDescent="0.35">
      <c r="A192" s="61">
        <f t="shared" si="67"/>
        <v>6.7401818353483121</v>
      </c>
      <c r="B192" s="43">
        <f t="shared" si="75"/>
        <v>457.5</v>
      </c>
      <c r="C192" s="42">
        <f t="shared" si="84"/>
        <v>154.93999999999997</v>
      </c>
      <c r="D192" s="51">
        <f t="shared" si="84"/>
        <v>500</v>
      </c>
      <c r="E192" s="56">
        <f t="shared" si="84"/>
        <v>0.2</v>
      </c>
      <c r="F192" s="57">
        <f t="shared" si="84"/>
        <v>980.23210993750001</v>
      </c>
      <c r="G192" s="58">
        <f t="shared" si="84"/>
        <v>2.6584931595742973E-4</v>
      </c>
      <c r="H192" s="58">
        <f t="shared" si="84"/>
        <v>4.3110319016750285E-4</v>
      </c>
      <c r="I192" s="48">
        <f t="shared" si="84"/>
        <v>154.93999999999997</v>
      </c>
      <c r="J192" s="49">
        <f t="shared" si="76"/>
        <v>1.8854585297217882E-2</v>
      </c>
      <c r="K192" s="50">
        <f t="shared" si="77"/>
        <v>6.7401818353483121</v>
      </c>
      <c r="L192" s="51">
        <f t="shared" si="59"/>
        <v>3850601.2036804487</v>
      </c>
      <c r="M192" s="49">
        <f t="shared" si="60"/>
        <v>2.0994785827602593E-2</v>
      </c>
      <c r="N192" s="43">
        <f t="shared" si="61"/>
        <v>15.085512065093999</v>
      </c>
      <c r="O192" s="43">
        <f t="shared" si="62"/>
        <v>15.085512065093999</v>
      </c>
      <c r="P192" s="52">
        <f t="shared" si="78"/>
        <v>35.384894468972192</v>
      </c>
      <c r="Q192" s="52">
        <f t="shared" si="69"/>
        <v>57.380403009037778</v>
      </c>
      <c r="R192" s="54">
        <f t="shared" si="79"/>
        <v>8.8031107970115379</v>
      </c>
      <c r="S192" s="54">
        <f t="shared" si="70"/>
        <v>114.13321081118643</v>
      </c>
      <c r="T192" s="54">
        <f t="shared" si="71"/>
        <v>50.470406534066193</v>
      </c>
      <c r="U192" s="54">
        <f t="shared" si="72"/>
        <v>63.66280427712023</v>
      </c>
      <c r="V192" s="54">
        <f t="shared" si="63"/>
        <v>494.72713086291088</v>
      </c>
      <c r="W192" s="54">
        <f t="shared" si="64"/>
        <v>986.76115339039666</v>
      </c>
      <c r="X192" s="54">
        <f t="shared" si="65"/>
        <v>1244.6894425975429</v>
      </c>
      <c r="Y192" s="54">
        <f t="shared" si="73"/>
        <v>2231.4505959879398</v>
      </c>
      <c r="Z192" s="43">
        <f t="shared" si="80"/>
        <v>25.162500000000005</v>
      </c>
      <c r="AA192" s="54">
        <f t="shared" si="81"/>
        <v>25.500091803922945</v>
      </c>
      <c r="AB192" s="54">
        <f t="shared" si="74"/>
        <v>57.380403009037778</v>
      </c>
      <c r="AC192" s="54">
        <f t="shared" si="66"/>
        <v>25.500091803922945</v>
      </c>
    </row>
    <row r="193" spans="1:29" ht="16.5" x14ac:dyDescent="0.35">
      <c r="A193" s="61">
        <f t="shared" si="67"/>
        <v>6.777013430076992</v>
      </c>
      <c r="B193" s="43">
        <f t="shared" si="75"/>
        <v>460</v>
      </c>
      <c r="C193" s="42">
        <f t="shared" si="84"/>
        <v>154.93999999999997</v>
      </c>
      <c r="D193" s="51">
        <f t="shared" si="84"/>
        <v>500</v>
      </c>
      <c r="E193" s="56">
        <f t="shared" si="84"/>
        <v>0.2</v>
      </c>
      <c r="F193" s="57">
        <f t="shared" si="84"/>
        <v>980.23210993750001</v>
      </c>
      <c r="G193" s="58">
        <f t="shared" si="84"/>
        <v>2.6584931595742973E-4</v>
      </c>
      <c r="H193" s="58">
        <f t="shared" si="84"/>
        <v>4.3110319016750285E-4</v>
      </c>
      <c r="I193" s="48">
        <f t="shared" si="84"/>
        <v>154.93999999999997</v>
      </c>
      <c r="J193" s="49">
        <f t="shared" si="76"/>
        <v>1.8854585297217882E-2</v>
      </c>
      <c r="K193" s="50">
        <f t="shared" si="77"/>
        <v>6.777013430076992</v>
      </c>
      <c r="L193" s="51">
        <f t="shared" si="59"/>
        <v>3871642.7403125823</v>
      </c>
      <c r="M193" s="49">
        <f t="shared" si="60"/>
        <v>2.0994291850860658E-2</v>
      </c>
      <c r="N193" s="43">
        <f t="shared" si="61"/>
        <v>15.250472681257641</v>
      </c>
      <c r="O193" s="43">
        <f t="shared" si="62"/>
        <v>15.250472681257641</v>
      </c>
      <c r="P193" s="52">
        <f t="shared" si="78"/>
        <v>35.578254548037606</v>
      </c>
      <c r="Q193" s="52">
        <f t="shared" si="69"/>
        <v>57.69395712384128</v>
      </c>
      <c r="R193" s="54">
        <f t="shared" si="79"/>
        <v>8.8031107970115379</v>
      </c>
      <c r="S193" s="54">
        <f t="shared" si="70"/>
        <v>114.97004623738262</v>
      </c>
      <c r="T193" s="54">
        <f t="shared" si="71"/>
        <v>50.828727229295247</v>
      </c>
      <c r="U193" s="54">
        <f t="shared" si="72"/>
        <v>64.141319008087379</v>
      </c>
      <c r="V193" s="54">
        <f t="shared" si="63"/>
        <v>498.23950537409735</v>
      </c>
      <c r="W193" s="54">
        <f t="shared" si="64"/>
        <v>999.19720194341085</v>
      </c>
      <c r="X193" s="54">
        <f t="shared" si="65"/>
        <v>1260.8977240906065</v>
      </c>
      <c r="Y193" s="54">
        <f t="shared" si="73"/>
        <v>2260.0949260340176</v>
      </c>
      <c r="Z193" s="43">
        <f t="shared" si="80"/>
        <v>25.300000000000004</v>
      </c>
      <c r="AA193" s="54">
        <f t="shared" si="81"/>
        <v>25.320327109395627</v>
      </c>
      <c r="AB193" s="54">
        <f t="shared" si="74"/>
        <v>57.69395712384128</v>
      </c>
      <c r="AC193" s="54">
        <f t="shared" si="66"/>
        <v>25.320327109395627</v>
      </c>
    </row>
    <row r="194" spans="1:29" ht="16.5" x14ac:dyDescent="0.35">
      <c r="A194" s="61">
        <f t="shared" si="67"/>
        <v>6.813845024805671</v>
      </c>
      <c r="B194" s="43">
        <f t="shared" si="75"/>
        <v>462.5</v>
      </c>
      <c r="C194" s="42">
        <f t="shared" si="84"/>
        <v>154.93999999999997</v>
      </c>
      <c r="D194" s="51">
        <f t="shared" si="84"/>
        <v>500</v>
      </c>
      <c r="E194" s="56">
        <f t="shared" si="84"/>
        <v>0.2</v>
      </c>
      <c r="F194" s="57">
        <f t="shared" si="84"/>
        <v>980.23210993750001</v>
      </c>
      <c r="G194" s="58">
        <f t="shared" si="84"/>
        <v>2.6584931595742973E-4</v>
      </c>
      <c r="H194" s="58">
        <f t="shared" si="84"/>
        <v>4.3110319016750285E-4</v>
      </c>
      <c r="I194" s="48">
        <f t="shared" si="84"/>
        <v>154.93999999999997</v>
      </c>
      <c r="J194" s="49">
        <f t="shared" si="76"/>
        <v>1.8854585297217882E-2</v>
      </c>
      <c r="K194" s="50">
        <f t="shared" si="77"/>
        <v>6.813845024805671</v>
      </c>
      <c r="L194" s="51">
        <f t="shared" si="59"/>
        <v>3892684.276944716</v>
      </c>
      <c r="M194" s="49">
        <f t="shared" si="60"/>
        <v>2.0993802920466442E-2</v>
      </c>
      <c r="N194" s="43">
        <f t="shared" si="61"/>
        <v>15.416330104659</v>
      </c>
      <c r="O194" s="43">
        <f t="shared" si="62"/>
        <v>15.416330104659</v>
      </c>
      <c r="P194" s="52">
        <f t="shared" si="78"/>
        <v>35.771614627103027</v>
      </c>
      <c r="Q194" s="52">
        <f t="shared" si="69"/>
        <v>58.007511238644746</v>
      </c>
      <c r="R194" s="54">
        <f t="shared" si="79"/>
        <v>8.8031107970115379</v>
      </c>
      <c r="S194" s="54">
        <f t="shared" si="70"/>
        <v>115.80867527805422</v>
      </c>
      <c r="T194" s="54">
        <f t="shared" si="71"/>
        <v>51.18794473176203</v>
      </c>
      <c r="U194" s="54">
        <f t="shared" si="72"/>
        <v>64.620730546292208</v>
      </c>
      <c r="V194" s="54">
        <f t="shared" si="63"/>
        <v>501.76067067779229</v>
      </c>
      <c r="W194" s="54">
        <f t="shared" si="64"/>
        <v>1011.7275401042709</v>
      </c>
      <c r="X194" s="54">
        <f t="shared" si="65"/>
        <v>1277.2259776777839</v>
      </c>
      <c r="Y194" s="54">
        <f t="shared" si="73"/>
        <v>2288.9535177820549</v>
      </c>
      <c r="Z194" s="43">
        <f t="shared" si="80"/>
        <v>25.437500000000004</v>
      </c>
      <c r="AA194" s="54">
        <f t="shared" si="81"/>
        <v>25.142638696361235</v>
      </c>
      <c r="AB194" s="54">
        <f t="shared" si="74"/>
        <v>58.007511238644746</v>
      </c>
      <c r="AC194" s="54">
        <f t="shared" si="66"/>
        <v>25.142638696361235</v>
      </c>
    </row>
    <row r="195" spans="1:29" ht="16.5" x14ac:dyDescent="0.35">
      <c r="A195" s="61">
        <f t="shared" si="67"/>
        <v>6.8506766195343509</v>
      </c>
      <c r="B195" s="43">
        <f t="shared" si="75"/>
        <v>465</v>
      </c>
      <c r="C195" s="42">
        <f t="shared" si="84"/>
        <v>154.93999999999997</v>
      </c>
      <c r="D195" s="51">
        <f t="shared" si="84"/>
        <v>500</v>
      </c>
      <c r="E195" s="56">
        <f t="shared" si="84"/>
        <v>0.2</v>
      </c>
      <c r="F195" s="57">
        <f t="shared" si="84"/>
        <v>980.23210993750001</v>
      </c>
      <c r="G195" s="58">
        <f t="shared" si="84"/>
        <v>2.6584931595742973E-4</v>
      </c>
      <c r="H195" s="58">
        <f t="shared" si="84"/>
        <v>4.3110319016750285E-4</v>
      </c>
      <c r="I195" s="48">
        <f t="shared" si="84"/>
        <v>154.93999999999997</v>
      </c>
      <c r="J195" s="49">
        <f t="shared" si="76"/>
        <v>1.8854585297217882E-2</v>
      </c>
      <c r="K195" s="50">
        <f t="shared" si="77"/>
        <v>6.8506766195343509</v>
      </c>
      <c r="L195" s="51">
        <f t="shared" si="59"/>
        <v>3913725.8135768501</v>
      </c>
      <c r="M195" s="49">
        <f t="shared" si="60"/>
        <v>2.0993318958138708E-2</v>
      </c>
      <c r="N195" s="43">
        <f t="shared" si="61"/>
        <v>15.583084334107426</v>
      </c>
      <c r="O195" s="43">
        <f t="shared" si="62"/>
        <v>15.583084334107426</v>
      </c>
      <c r="P195" s="52">
        <f t="shared" si="78"/>
        <v>35.964974706168455</v>
      </c>
      <c r="Q195" s="52">
        <f t="shared" si="69"/>
        <v>58.321065353448255</v>
      </c>
      <c r="R195" s="54">
        <f t="shared" si="79"/>
        <v>8.8031107970115379</v>
      </c>
      <c r="S195" s="54">
        <f t="shared" si="70"/>
        <v>116.64909793082002</v>
      </c>
      <c r="T195" s="54">
        <f t="shared" si="71"/>
        <v>51.548059040275881</v>
      </c>
      <c r="U195" s="54">
        <f t="shared" si="72"/>
        <v>65.101038890544132</v>
      </c>
      <c r="V195" s="54">
        <f t="shared" si="63"/>
        <v>505.29062676232445</v>
      </c>
      <c r="W195" s="54">
        <f t="shared" si="64"/>
        <v>1024.3524552875335</v>
      </c>
      <c r="X195" s="54">
        <f t="shared" si="65"/>
        <v>1293.6744907736331</v>
      </c>
      <c r="Y195" s="54">
        <f t="shared" si="73"/>
        <v>2318.0269460611667</v>
      </c>
      <c r="Z195" s="43">
        <f t="shared" si="80"/>
        <v>25.575000000000003</v>
      </c>
      <c r="AA195" s="54">
        <f t="shared" si="81"/>
        <v>24.966992433108537</v>
      </c>
      <c r="AB195" s="54">
        <f t="shared" si="74"/>
        <v>58.321065353448255</v>
      </c>
      <c r="AC195" s="54">
        <f t="shared" si="66"/>
        <v>24.966992433108537</v>
      </c>
    </row>
    <row r="196" spans="1:29" ht="16.5" x14ac:dyDescent="0.35">
      <c r="A196" s="61">
        <f t="shared" si="67"/>
        <v>6.8875082142630291</v>
      </c>
      <c r="B196" s="43">
        <f t="shared" si="75"/>
        <v>467.5</v>
      </c>
      <c r="C196" s="42">
        <f t="shared" si="84"/>
        <v>154.93999999999997</v>
      </c>
      <c r="D196" s="51">
        <f t="shared" si="84"/>
        <v>500</v>
      </c>
      <c r="E196" s="56">
        <f t="shared" si="84"/>
        <v>0.2</v>
      </c>
      <c r="F196" s="57">
        <f t="shared" si="84"/>
        <v>980.23210993750001</v>
      </c>
      <c r="G196" s="58">
        <f t="shared" si="84"/>
        <v>2.6584931595742973E-4</v>
      </c>
      <c r="H196" s="58">
        <f t="shared" si="84"/>
        <v>4.3110319016750285E-4</v>
      </c>
      <c r="I196" s="48">
        <f t="shared" si="84"/>
        <v>154.93999999999997</v>
      </c>
      <c r="J196" s="49">
        <f t="shared" si="76"/>
        <v>1.8854585297217882E-2</v>
      </c>
      <c r="K196" s="50">
        <f t="shared" si="77"/>
        <v>6.8875082142630291</v>
      </c>
      <c r="L196" s="51">
        <f t="shared" si="59"/>
        <v>3934767.3502089824</v>
      </c>
      <c r="M196" s="49">
        <f t="shared" si="60"/>
        <v>2.0992839887220911E-2</v>
      </c>
      <c r="N196" s="43">
        <f t="shared" si="61"/>
        <v>15.750735368424582</v>
      </c>
      <c r="O196" s="43">
        <f t="shared" si="62"/>
        <v>15.750735368424582</v>
      </c>
      <c r="P196" s="52">
        <f t="shared" si="78"/>
        <v>36.158334785233883</v>
      </c>
      <c r="Q196" s="52">
        <f t="shared" si="69"/>
        <v>58.634619468251735</v>
      </c>
      <c r="R196" s="54">
        <f t="shared" si="79"/>
        <v>8.8031107970115379</v>
      </c>
      <c r="S196" s="54">
        <f t="shared" si="70"/>
        <v>117.49131419332325</v>
      </c>
      <c r="T196" s="54">
        <f t="shared" si="71"/>
        <v>51.909070153658462</v>
      </c>
      <c r="U196" s="54">
        <f t="shared" si="72"/>
        <v>65.582244039664772</v>
      </c>
      <c r="V196" s="54">
        <f t="shared" si="63"/>
        <v>508.82937361614341</v>
      </c>
      <c r="W196" s="54">
        <f t="shared" si="64"/>
        <v>1037.0722349074929</v>
      </c>
      <c r="X196" s="54">
        <f t="shared" si="65"/>
        <v>1310.2435507924476</v>
      </c>
      <c r="Y196" s="54">
        <f t="shared" si="73"/>
        <v>2347.3157856999405</v>
      </c>
      <c r="Z196" s="43">
        <f t="shared" si="80"/>
        <v>25.712500000000002</v>
      </c>
      <c r="AA196" s="54">
        <f t="shared" si="81"/>
        <v>24.7933549221801</v>
      </c>
      <c r="AB196" s="54">
        <f t="shared" si="74"/>
        <v>58.634619468251735</v>
      </c>
      <c r="AC196" s="54">
        <f t="shared" si="66"/>
        <v>24.7933549221801</v>
      </c>
    </row>
    <row r="197" spans="1:29" ht="16.5" x14ac:dyDescent="0.35">
      <c r="A197" s="61">
        <f t="shared" si="67"/>
        <v>6.924339808991709</v>
      </c>
      <c r="B197" s="43">
        <f t="shared" si="75"/>
        <v>470</v>
      </c>
      <c r="C197" s="42">
        <f t="shared" si="84"/>
        <v>154.93999999999997</v>
      </c>
      <c r="D197" s="51">
        <f t="shared" si="84"/>
        <v>500</v>
      </c>
      <c r="E197" s="56">
        <f t="shared" si="84"/>
        <v>0.2</v>
      </c>
      <c r="F197" s="57">
        <f t="shared" si="84"/>
        <v>980.23210993750001</v>
      </c>
      <c r="G197" s="58">
        <f t="shared" si="84"/>
        <v>2.6584931595742973E-4</v>
      </c>
      <c r="H197" s="58">
        <f t="shared" si="84"/>
        <v>4.3110319016750285E-4</v>
      </c>
      <c r="I197" s="48">
        <f t="shared" si="84"/>
        <v>154.93999999999997</v>
      </c>
      <c r="J197" s="49">
        <f t="shared" si="76"/>
        <v>1.8854585297217882E-2</v>
      </c>
      <c r="K197" s="50">
        <f t="shared" si="77"/>
        <v>6.924339808991709</v>
      </c>
      <c r="L197" s="51">
        <f t="shared" si="59"/>
        <v>3955808.8868411165</v>
      </c>
      <c r="M197" s="49">
        <f t="shared" si="60"/>
        <v>2.0992365632638947E-2</v>
      </c>
      <c r="N197" s="43">
        <f t="shared" si="61"/>
        <v>15.919283206444211</v>
      </c>
      <c r="O197" s="43">
        <f t="shared" si="62"/>
        <v>15.919283206444211</v>
      </c>
      <c r="P197" s="52">
        <f t="shared" si="78"/>
        <v>36.351694864299297</v>
      </c>
      <c r="Q197" s="52">
        <f t="shared" si="69"/>
        <v>58.948173583055201</v>
      </c>
      <c r="R197" s="54">
        <f t="shared" si="79"/>
        <v>8.8031107970115379</v>
      </c>
      <c r="S197" s="54">
        <f t="shared" si="70"/>
        <v>118.33532406323137</v>
      </c>
      <c r="T197" s="54">
        <f t="shared" si="71"/>
        <v>52.27097807074351</v>
      </c>
      <c r="U197" s="54">
        <f t="shared" si="72"/>
        <v>66.064345992487873</v>
      </c>
      <c r="V197" s="54">
        <f t="shared" si="63"/>
        <v>512.376911227817</v>
      </c>
      <c r="W197" s="54">
        <f t="shared" si="64"/>
        <v>1049.8871663781815</v>
      </c>
      <c r="X197" s="54">
        <f t="shared" si="65"/>
        <v>1326.9334451482605</v>
      </c>
      <c r="Y197" s="54">
        <f t="shared" si="73"/>
        <v>2376.820611526442</v>
      </c>
      <c r="Z197" s="43">
        <f t="shared" si="80"/>
        <v>25.850000000000005</v>
      </c>
      <c r="AA197" s="54">
        <f t="shared" si="81"/>
        <v>24.62169348081024</v>
      </c>
      <c r="AB197" s="54">
        <f t="shared" si="74"/>
        <v>58.948173583055201</v>
      </c>
      <c r="AC197" s="54">
        <f t="shared" si="66"/>
        <v>24.62169348081024</v>
      </c>
    </row>
    <row r="198" spans="1:29" ht="16.5" x14ac:dyDescent="0.35">
      <c r="A198" s="61">
        <f t="shared" si="67"/>
        <v>6.961171403720388</v>
      </c>
      <c r="B198" s="43">
        <f t="shared" si="75"/>
        <v>472.5</v>
      </c>
      <c r="C198" s="42">
        <f t="shared" si="84"/>
        <v>154.93999999999997</v>
      </c>
      <c r="D198" s="51">
        <f t="shared" si="84"/>
        <v>500</v>
      </c>
      <c r="E198" s="56">
        <f t="shared" si="84"/>
        <v>0.2</v>
      </c>
      <c r="F198" s="57">
        <f t="shared" si="84"/>
        <v>980.23210993750001</v>
      </c>
      <c r="G198" s="58">
        <f t="shared" si="84"/>
        <v>2.6584931595742973E-4</v>
      </c>
      <c r="H198" s="58">
        <f t="shared" si="84"/>
        <v>4.3110319016750285E-4</v>
      </c>
      <c r="I198" s="48">
        <f t="shared" si="84"/>
        <v>154.93999999999997</v>
      </c>
      <c r="J198" s="49">
        <f t="shared" si="76"/>
        <v>1.8854585297217882E-2</v>
      </c>
      <c r="K198" s="50">
        <f t="shared" si="77"/>
        <v>6.961171403720388</v>
      </c>
      <c r="L198" s="51">
        <f t="shared" si="59"/>
        <v>3976850.4234732506</v>
      </c>
      <c r="M198" s="49">
        <f t="shared" si="60"/>
        <v>2.0991896120860415E-2</v>
      </c>
      <c r="N198" s="43">
        <f t="shared" si="61"/>
        <v>16.088727847011956</v>
      </c>
      <c r="O198" s="43">
        <f t="shared" si="62"/>
        <v>16.088727847011956</v>
      </c>
      <c r="P198" s="52">
        <f t="shared" si="78"/>
        <v>36.545054943364718</v>
      </c>
      <c r="Q198" s="52">
        <f t="shared" si="69"/>
        <v>59.26172769785871</v>
      </c>
      <c r="R198" s="54">
        <f t="shared" si="79"/>
        <v>8.8031107970115379</v>
      </c>
      <c r="S198" s="54">
        <f t="shared" si="70"/>
        <v>119.1811275382358</v>
      </c>
      <c r="T198" s="54">
        <f t="shared" si="71"/>
        <v>52.633782790376671</v>
      </c>
      <c r="U198" s="54">
        <f t="shared" si="72"/>
        <v>66.547344747859128</v>
      </c>
      <c r="V198" s="54">
        <f t="shared" si="63"/>
        <v>515.93323958603003</v>
      </c>
      <c r="W198" s="54">
        <f t="shared" si="64"/>
        <v>1062.797537113375</v>
      </c>
      <c r="X198" s="54">
        <f t="shared" si="65"/>
        <v>1343.7444612548477</v>
      </c>
      <c r="Y198" s="54">
        <f t="shared" si="73"/>
        <v>2406.5419983682227</v>
      </c>
      <c r="Z198" s="43">
        <f t="shared" si="80"/>
        <v>25.987500000000004</v>
      </c>
      <c r="AA198" s="54">
        <f t="shared" si="81"/>
        <v>24.45197612198433</v>
      </c>
      <c r="AB198" s="54">
        <f t="shared" si="74"/>
        <v>59.26172769785871</v>
      </c>
      <c r="AC198" s="54">
        <f t="shared" si="66"/>
        <v>24.45197612198433</v>
      </c>
    </row>
    <row r="199" spans="1:29" ht="16.5" x14ac:dyDescent="0.35">
      <c r="A199" s="61">
        <f t="shared" si="67"/>
        <v>6.9980029984490679</v>
      </c>
      <c r="B199" s="43">
        <f t="shared" si="75"/>
        <v>475</v>
      </c>
      <c r="C199" s="42">
        <f t="shared" si="84"/>
        <v>154.93999999999997</v>
      </c>
      <c r="D199" s="51">
        <f t="shared" si="84"/>
        <v>500</v>
      </c>
      <c r="E199" s="56">
        <f t="shared" si="84"/>
        <v>0.2</v>
      </c>
      <c r="F199" s="57">
        <f t="shared" si="84"/>
        <v>980.23210993750001</v>
      </c>
      <c r="G199" s="58">
        <f t="shared" si="84"/>
        <v>2.6584931595742973E-4</v>
      </c>
      <c r="H199" s="58">
        <f t="shared" si="84"/>
        <v>4.3110319016750285E-4</v>
      </c>
      <c r="I199" s="48">
        <f t="shared" si="84"/>
        <v>154.93999999999997</v>
      </c>
      <c r="J199" s="49">
        <f t="shared" si="76"/>
        <v>1.8854585297217882E-2</v>
      </c>
      <c r="K199" s="50">
        <f t="shared" si="77"/>
        <v>6.9980029984490679</v>
      </c>
      <c r="L199" s="51">
        <f t="shared" si="59"/>
        <v>3997891.9601053842</v>
      </c>
      <c r="M199" s="49">
        <f t="shared" si="60"/>
        <v>2.0991431279854977E-2</v>
      </c>
      <c r="N199" s="43">
        <f t="shared" si="61"/>
        <v>16.259069288985188</v>
      </c>
      <c r="O199" s="43">
        <f t="shared" si="62"/>
        <v>16.259069288985188</v>
      </c>
      <c r="P199" s="52">
        <f t="shared" si="78"/>
        <v>36.738415022430146</v>
      </c>
      <c r="Q199" s="52">
        <f t="shared" si="69"/>
        <v>59.575281812662176</v>
      </c>
      <c r="R199" s="54">
        <f t="shared" si="79"/>
        <v>8.8031107970115379</v>
      </c>
      <c r="S199" s="54">
        <f t="shared" si="70"/>
        <v>120.02872461605115</v>
      </c>
      <c r="T199" s="54">
        <f t="shared" si="71"/>
        <v>52.997484311415334</v>
      </c>
      <c r="U199" s="54">
        <f t="shared" si="72"/>
        <v>67.03124030463583</v>
      </c>
      <c r="V199" s="54">
        <f t="shared" si="63"/>
        <v>519.49835867958211</v>
      </c>
      <c r="W199" s="54">
        <f t="shared" si="64"/>
        <v>1075.8036345265932</v>
      </c>
      <c r="X199" s="54">
        <f t="shared" si="65"/>
        <v>1360.6768865257272</v>
      </c>
      <c r="Y199" s="54">
        <f t="shared" si="73"/>
        <v>2436.4805210523205</v>
      </c>
      <c r="Z199" s="43">
        <f t="shared" si="80"/>
        <v>26.125000000000004</v>
      </c>
      <c r="AA199" s="54">
        <f t="shared" si="81"/>
        <v>24.28417153609664</v>
      </c>
      <c r="AB199" s="54">
        <f t="shared" si="74"/>
        <v>59.575281812662176</v>
      </c>
      <c r="AC199" s="54">
        <f t="shared" si="66"/>
        <v>24.28417153609664</v>
      </c>
    </row>
    <row r="200" spans="1:29" ht="16.5" x14ac:dyDescent="0.35">
      <c r="A200" s="61">
        <f t="shared" si="67"/>
        <v>7.034834593177747</v>
      </c>
      <c r="B200" s="43">
        <f t="shared" si="75"/>
        <v>477.5</v>
      </c>
      <c r="C200" s="42">
        <f t="shared" si="84"/>
        <v>154.93999999999997</v>
      </c>
      <c r="D200" s="51">
        <f t="shared" si="84"/>
        <v>500</v>
      </c>
      <c r="E200" s="56">
        <f t="shared" si="84"/>
        <v>0.2</v>
      </c>
      <c r="F200" s="57">
        <f t="shared" si="84"/>
        <v>980.23210993750001</v>
      </c>
      <c r="G200" s="58">
        <f t="shared" si="84"/>
        <v>2.6584931595742973E-4</v>
      </c>
      <c r="H200" s="58">
        <f t="shared" si="84"/>
        <v>4.3110319016750285E-4</v>
      </c>
      <c r="I200" s="48">
        <f t="shared" si="84"/>
        <v>154.93999999999997</v>
      </c>
      <c r="J200" s="49">
        <f t="shared" si="76"/>
        <v>1.8854585297217882E-2</v>
      </c>
      <c r="K200" s="50">
        <f t="shared" si="77"/>
        <v>7.034834593177747</v>
      </c>
      <c r="L200" s="51">
        <f t="shared" si="59"/>
        <v>4018933.4967375174</v>
      </c>
      <c r="M200" s="49">
        <f t="shared" si="60"/>
        <v>2.0990971039056037E-2</v>
      </c>
      <c r="N200" s="43">
        <f t="shared" si="61"/>
        <v>16.430307531232813</v>
      </c>
      <c r="O200" s="43">
        <f t="shared" si="62"/>
        <v>16.430307531232813</v>
      </c>
      <c r="P200" s="52">
        <f t="shared" si="78"/>
        <v>36.931775101495568</v>
      </c>
      <c r="Q200" s="52">
        <f t="shared" si="69"/>
        <v>59.888835927465678</v>
      </c>
      <c r="R200" s="54">
        <f t="shared" si="79"/>
        <v>8.8031107970115379</v>
      </c>
      <c r="S200" s="54">
        <f t="shared" si="70"/>
        <v>120.87811529441534</v>
      </c>
      <c r="T200" s="54">
        <f t="shared" si="71"/>
        <v>53.362082632728381</v>
      </c>
      <c r="U200" s="54">
        <f t="shared" si="72"/>
        <v>67.51603266168695</v>
      </c>
      <c r="V200" s="54">
        <f t="shared" si="63"/>
        <v>523.07226849738561</v>
      </c>
      <c r="W200" s="54">
        <f t="shared" si="64"/>
        <v>1088.9057460311026</v>
      </c>
      <c r="X200" s="54">
        <f t="shared" si="65"/>
        <v>1377.7310083741672</v>
      </c>
      <c r="Y200" s="54">
        <f t="shared" si="73"/>
        <v>2466.63675440527</v>
      </c>
      <c r="Z200" s="43">
        <f t="shared" si="80"/>
        <v>26.262500000000003</v>
      </c>
      <c r="AA200" s="54">
        <f t="shared" si="81"/>
        <v>24.118249073184579</v>
      </c>
      <c r="AB200" s="54">
        <f t="shared" si="74"/>
        <v>59.888835927465678</v>
      </c>
      <c r="AC200" s="54">
        <f t="shared" si="66"/>
        <v>24.118249073184579</v>
      </c>
    </row>
    <row r="201" spans="1:29" ht="16.5" x14ac:dyDescent="0.35">
      <c r="A201" s="61">
        <f t="shared" si="67"/>
        <v>7.071666187906426</v>
      </c>
      <c r="B201" s="43">
        <f t="shared" si="75"/>
        <v>480</v>
      </c>
      <c r="C201" s="42">
        <f t="shared" si="84"/>
        <v>154.93999999999997</v>
      </c>
      <c r="D201" s="51">
        <f t="shared" si="84"/>
        <v>500</v>
      </c>
      <c r="E201" s="56">
        <f t="shared" si="84"/>
        <v>0.2</v>
      </c>
      <c r="F201" s="57">
        <f t="shared" si="84"/>
        <v>980.23210993750001</v>
      </c>
      <c r="G201" s="58">
        <f t="shared" si="84"/>
        <v>2.6584931595742973E-4</v>
      </c>
      <c r="H201" s="58">
        <f t="shared" si="84"/>
        <v>4.3110319016750285E-4</v>
      </c>
      <c r="I201" s="48">
        <f t="shared" si="84"/>
        <v>154.93999999999997</v>
      </c>
      <c r="J201" s="49">
        <f t="shared" si="76"/>
        <v>1.8854585297217882E-2</v>
      </c>
      <c r="K201" s="50">
        <f t="shared" si="77"/>
        <v>7.071666187906426</v>
      </c>
      <c r="L201" s="51">
        <f t="shared" si="59"/>
        <v>4039975.0333696515</v>
      </c>
      <c r="M201" s="49">
        <f t="shared" si="60"/>
        <v>2.0990515329323545E-2</v>
      </c>
      <c r="N201" s="43">
        <f t="shared" si="61"/>
        <v>16.602442572635102</v>
      </c>
      <c r="O201" s="43">
        <f t="shared" si="62"/>
        <v>16.602442572635102</v>
      </c>
      <c r="P201" s="52">
        <f t="shared" si="78"/>
        <v>37.125135180560989</v>
      </c>
      <c r="Q201" s="52">
        <f t="shared" si="69"/>
        <v>60.202390042269158</v>
      </c>
      <c r="R201" s="54">
        <f t="shared" si="79"/>
        <v>8.8031107970115379</v>
      </c>
      <c r="S201" s="54">
        <f t="shared" si="70"/>
        <v>121.72929957108879</v>
      </c>
      <c r="T201" s="54">
        <f t="shared" si="71"/>
        <v>53.727577753196087</v>
      </c>
      <c r="U201" s="54">
        <f t="shared" si="72"/>
        <v>68.001721817892715</v>
      </c>
      <c r="V201" s="54">
        <f t="shared" si="63"/>
        <v>526.65496902846485</v>
      </c>
      <c r="W201" s="54">
        <f t="shared" si="64"/>
        <v>1102.1041590399198</v>
      </c>
      <c r="X201" s="54">
        <f t="shared" si="65"/>
        <v>1394.9071142131838</v>
      </c>
      <c r="Y201" s="54">
        <f t="shared" si="73"/>
        <v>2497.0112732531034</v>
      </c>
      <c r="Z201" s="43">
        <f t="shared" si="80"/>
        <v>26.400000000000002</v>
      </c>
      <c r="AA201" s="54">
        <f t="shared" si="81"/>
        <v>23.954178725718574</v>
      </c>
      <c r="AB201" s="54">
        <f t="shared" si="74"/>
        <v>60.202390042269158</v>
      </c>
      <c r="AC201" s="54">
        <f t="shared" si="66"/>
        <v>23.954178725718574</v>
      </c>
    </row>
    <row r="202" spans="1:29" ht="16.5" x14ac:dyDescent="0.35">
      <c r="A202" s="61">
        <f t="shared" si="67"/>
        <v>7.108497782635105</v>
      </c>
      <c r="B202" s="43">
        <f t="shared" si="75"/>
        <v>482.5</v>
      </c>
      <c r="C202" s="42">
        <f t="shared" si="84"/>
        <v>154.93999999999997</v>
      </c>
      <c r="D202" s="51">
        <f t="shared" si="84"/>
        <v>500</v>
      </c>
      <c r="E202" s="56">
        <f t="shared" si="84"/>
        <v>0.2</v>
      </c>
      <c r="F202" s="57">
        <f t="shared" si="84"/>
        <v>980.23210993750001</v>
      </c>
      <c r="G202" s="58">
        <f t="shared" si="84"/>
        <v>2.6584931595742973E-4</v>
      </c>
      <c r="H202" s="58">
        <f t="shared" si="84"/>
        <v>4.3110319016750285E-4</v>
      </c>
      <c r="I202" s="48">
        <f t="shared" si="84"/>
        <v>154.93999999999997</v>
      </c>
      <c r="J202" s="49">
        <f t="shared" si="76"/>
        <v>1.8854585297217882E-2</v>
      </c>
      <c r="K202" s="50">
        <f t="shared" si="77"/>
        <v>7.108497782635105</v>
      </c>
      <c r="L202" s="51">
        <f t="shared" ref="L202:L249" si="85">(F202*K202*I202)/G202/1000</f>
        <v>4061016.5700017842</v>
      </c>
      <c r="M202" s="49">
        <f t="shared" ref="M202:M249" si="86">(1.14-2*LOG((E202/1000)/(I202/1000)+(21.25/L202^0.9)))^-2</f>
        <v>2.0990064082907961E-2</v>
      </c>
      <c r="N202" s="43">
        <f t="shared" ref="N202:N249" si="87">(0.5*F202*K202^2*D202/(I202/1000)*M202/100000)</f>
        <v>16.775474412083522</v>
      </c>
      <c r="O202" s="43">
        <f t="shared" ref="O202:O249" si="88">(0.5*F202*K202^2*D202/(I202/1000)*M202/100000)</f>
        <v>16.775474412083522</v>
      </c>
      <c r="P202" s="52">
        <f t="shared" si="78"/>
        <v>37.318495259626403</v>
      </c>
      <c r="Q202" s="52">
        <f t="shared" si="69"/>
        <v>60.515944157072639</v>
      </c>
      <c r="R202" s="54">
        <f t="shared" si="79"/>
        <v>8.8031107970115379</v>
      </c>
      <c r="S202" s="54">
        <f t="shared" si="70"/>
        <v>122.58227744385452</v>
      </c>
      <c r="T202" s="54">
        <f t="shared" si="71"/>
        <v>54.093969671709928</v>
      </c>
      <c r="U202" s="54">
        <f t="shared" si="72"/>
        <v>68.488307772144623</v>
      </c>
      <c r="V202" s="54">
        <f t="shared" ref="V202:V249" si="89">T202*(F202/100)</f>
        <v>530.24646026195353</v>
      </c>
      <c r="W202" s="54">
        <f t="shared" ref="W202:W249" si="90">T202/3600/C$3*B202*100</f>
        <v>1115.3991609658137</v>
      </c>
      <c r="X202" s="54">
        <f t="shared" ref="X202:X249" si="91">U202/3600/C$3*B202*100</f>
        <v>1412.2054914555461</v>
      </c>
      <c r="Y202" s="54">
        <f t="shared" si="73"/>
        <v>2527.6046524213598</v>
      </c>
      <c r="Z202" s="43">
        <f t="shared" si="80"/>
        <v>26.537500000000005</v>
      </c>
      <c r="AA202" s="54">
        <f t="shared" si="81"/>
        <v>23.79193111192717</v>
      </c>
      <c r="AB202" s="54">
        <f t="shared" si="74"/>
        <v>60.515944157072639</v>
      </c>
      <c r="AC202" s="54">
        <f t="shared" ref="AC202:AC249" si="92">AA202</f>
        <v>23.79193111192717</v>
      </c>
    </row>
    <row r="203" spans="1:29" ht="16.5" x14ac:dyDescent="0.35">
      <c r="A203" s="61">
        <f t="shared" ref="A203:A249" si="93">B203/J203/3600</f>
        <v>7.1453293773637849</v>
      </c>
      <c r="B203" s="43">
        <f t="shared" si="75"/>
        <v>485</v>
      </c>
      <c r="C203" s="42">
        <f t="shared" ref="C203:I218" si="94">C202</f>
        <v>154.93999999999997</v>
      </c>
      <c r="D203" s="51">
        <f t="shared" si="94"/>
        <v>500</v>
      </c>
      <c r="E203" s="56">
        <f t="shared" si="94"/>
        <v>0.2</v>
      </c>
      <c r="F203" s="57">
        <f t="shared" si="94"/>
        <v>980.23210993750001</v>
      </c>
      <c r="G203" s="58">
        <f t="shared" si="94"/>
        <v>2.6584931595742973E-4</v>
      </c>
      <c r="H203" s="58">
        <f t="shared" si="94"/>
        <v>4.3110319016750285E-4</v>
      </c>
      <c r="I203" s="48">
        <f t="shared" si="94"/>
        <v>154.93999999999997</v>
      </c>
      <c r="J203" s="49">
        <f t="shared" si="76"/>
        <v>1.8854585297217882E-2</v>
      </c>
      <c r="K203" s="50">
        <f t="shared" si="77"/>
        <v>7.1453293773637849</v>
      </c>
      <c r="L203" s="51">
        <f t="shared" si="85"/>
        <v>4082058.1066339184</v>
      </c>
      <c r="M203" s="49">
        <f t="shared" si="86"/>
        <v>2.0989617233415268E-2</v>
      </c>
      <c r="N203" s="43">
        <f t="shared" si="87"/>
        <v>16.949403048480555</v>
      </c>
      <c r="O203" s="43">
        <f t="shared" si="88"/>
        <v>16.949403048480555</v>
      </c>
      <c r="P203" s="52">
        <f t="shared" si="78"/>
        <v>37.511855338691824</v>
      </c>
      <c r="Q203" s="52">
        <f t="shared" ref="Q203:Q249" si="95">(B203/3600)*H203/2/PI()/G$4/0.000000000001*(LN(G$3/(C203/2000))+C$4)/100000</f>
        <v>60.829498271876126</v>
      </c>
      <c r="R203" s="54">
        <f t="shared" si="79"/>
        <v>8.8031107970115379</v>
      </c>
      <c r="S203" s="54">
        <f t="shared" ref="S203:S249" si="96">O203+N203+P203+Q203-R203</f>
        <v>123.43704891051753</v>
      </c>
      <c r="T203" s="54">
        <f t="shared" ref="T203:T249" si="97">N203+P203</f>
        <v>54.461258387172379</v>
      </c>
      <c r="U203" s="54">
        <f t="shared" ref="U203:U249" si="98">O203+Q203-R203</f>
        <v>68.97579052334514</v>
      </c>
      <c r="V203" s="54">
        <f t="shared" si="89"/>
        <v>533.84674218709347</v>
      </c>
      <c r="W203" s="54">
        <f t="shared" si="90"/>
        <v>1128.7910392213078</v>
      </c>
      <c r="X203" s="54">
        <f t="shared" si="91"/>
        <v>1429.6264275137776</v>
      </c>
      <c r="Y203" s="54">
        <f t="shared" ref="Y203:Y249" si="99">X203+W203</f>
        <v>2558.4174667350853</v>
      </c>
      <c r="Z203" s="43">
        <f t="shared" si="80"/>
        <v>26.675000000000004</v>
      </c>
      <c r="AA203" s="54">
        <f t="shared" si="81"/>
        <v>23.63147745963828</v>
      </c>
      <c r="AB203" s="54">
        <f t="shared" ref="AB203:AB249" si="100">Q203</f>
        <v>60.829498271876126</v>
      </c>
      <c r="AC203" s="54">
        <f t="shared" si="92"/>
        <v>23.63147745963828</v>
      </c>
    </row>
    <row r="204" spans="1:29" ht="16.5" x14ac:dyDescent="0.35">
      <c r="A204" s="61">
        <f t="shared" si="93"/>
        <v>7.182160972092464</v>
      </c>
      <c r="B204" s="43">
        <f t="shared" si="75"/>
        <v>487.5</v>
      </c>
      <c r="C204" s="42">
        <f t="shared" si="94"/>
        <v>154.93999999999997</v>
      </c>
      <c r="D204" s="51">
        <f t="shared" si="94"/>
        <v>500</v>
      </c>
      <c r="E204" s="56">
        <f t="shared" si="94"/>
        <v>0.2</v>
      </c>
      <c r="F204" s="57">
        <f t="shared" si="94"/>
        <v>980.23210993750001</v>
      </c>
      <c r="G204" s="58">
        <f t="shared" si="94"/>
        <v>2.6584931595742973E-4</v>
      </c>
      <c r="H204" s="58">
        <f t="shared" si="94"/>
        <v>4.3110319016750285E-4</v>
      </c>
      <c r="I204" s="48">
        <f t="shared" si="94"/>
        <v>154.93999999999997</v>
      </c>
      <c r="J204" s="49">
        <f t="shared" si="76"/>
        <v>1.8854585297217882E-2</v>
      </c>
      <c r="K204" s="50">
        <f t="shared" si="77"/>
        <v>7.182160972092464</v>
      </c>
      <c r="L204" s="51">
        <f t="shared" si="85"/>
        <v>4103099.6432660515</v>
      </c>
      <c r="M204" s="49">
        <f t="shared" si="86"/>
        <v>2.09891747157731E-2</v>
      </c>
      <c r="N204" s="43">
        <f t="shared" si="87"/>
        <v>17.124228480739525</v>
      </c>
      <c r="O204" s="43">
        <f t="shared" si="88"/>
        <v>17.124228480739525</v>
      </c>
      <c r="P204" s="52">
        <f t="shared" si="78"/>
        <v>37.705215417757252</v>
      </c>
      <c r="Q204" s="52">
        <f t="shared" si="95"/>
        <v>61.143052386679592</v>
      </c>
      <c r="R204" s="54">
        <f t="shared" si="79"/>
        <v>8.8031107970115379</v>
      </c>
      <c r="S204" s="54">
        <f t="shared" si="96"/>
        <v>124.29361396890435</v>
      </c>
      <c r="T204" s="54">
        <f t="shared" si="97"/>
        <v>54.829443898496777</v>
      </c>
      <c r="U204" s="54">
        <f t="shared" si="98"/>
        <v>69.464170070407576</v>
      </c>
      <c r="V204" s="54">
        <f t="shared" si="89"/>
        <v>537.45581479323278</v>
      </c>
      <c r="W204" s="54">
        <f t="shared" si="90"/>
        <v>1142.2800812186829</v>
      </c>
      <c r="X204" s="54">
        <f t="shared" si="91"/>
        <v>1447.1702098001579</v>
      </c>
      <c r="Y204" s="54">
        <f t="shared" si="99"/>
        <v>2589.4502910188407</v>
      </c>
      <c r="Z204" s="43">
        <f t="shared" si="80"/>
        <v>26.812500000000004</v>
      </c>
      <c r="AA204" s="54">
        <f t="shared" si="81"/>
        <v>23.472789590617843</v>
      </c>
      <c r="AB204" s="54">
        <f t="shared" si="100"/>
        <v>61.143052386679592</v>
      </c>
      <c r="AC204" s="54">
        <f t="shared" si="92"/>
        <v>23.472789590617843</v>
      </c>
    </row>
    <row r="205" spans="1:29" ht="16.5" x14ac:dyDescent="0.35">
      <c r="A205" s="61">
        <f t="shared" si="93"/>
        <v>7.2189925668211439</v>
      </c>
      <c r="B205" s="43">
        <f t="shared" si="75"/>
        <v>490</v>
      </c>
      <c r="C205" s="42">
        <f t="shared" si="94"/>
        <v>154.93999999999997</v>
      </c>
      <c r="D205" s="51">
        <f t="shared" si="94"/>
        <v>500</v>
      </c>
      <c r="E205" s="56">
        <f t="shared" si="94"/>
        <v>0.2</v>
      </c>
      <c r="F205" s="57">
        <f t="shared" si="94"/>
        <v>980.23210993750001</v>
      </c>
      <c r="G205" s="58">
        <f t="shared" si="94"/>
        <v>2.6584931595742973E-4</v>
      </c>
      <c r="H205" s="58">
        <f t="shared" si="94"/>
        <v>4.3110319016750285E-4</v>
      </c>
      <c r="I205" s="48">
        <f t="shared" si="94"/>
        <v>154.93999999999997</v>
      </c>
      <c r="J205" s="49">
        <f t="shared" si="76"/>
        <v>1.8854585297217882E-2</v>
      </c>
      <c r="K205" s="50">
        <f t="shared" si="77"/>
        <v>7.2189925668211439</v>
      </c>
      <c r="L205" s="51">
        <f t="shared" si="85"/>
        <v>4124141.1798981857</v>
      </c>
      <c r="M205" s="49">
        <f t="shared" si="86"/>
        <v>2.0988736466197821E-2</v>
      </c>
      <c r="N205" s="43">
        <f t="shared" si="87"/>
        <v>17.299950707784475</v>
      </c>
      <c r="O205" s="43">
        <f t="shared" si="88"/>
        <v>17.299950707784475</v>
      </c>
      <c r="P205" s="52">
        <f t="shared" si="78"/>
        <v>37.898575496822673</v>
      </c>
      <c r="Q205" s="52">
        <f t="shared" si="95"/>
        <v>61.45660650148308</v>
      </c>
      <c r="R205" s="54">
        <f t="shared" si="79"/>
        <v>8.8031107970115379</v>
      </c>
      <c r="S205" s="54">
        <f t="shared" si="96"/>
        <v>125.15197261686318</v>
      </c>
      <c r="T205" s="54">
        <f t="shared" si="97"/>
        <v>55.198526204607148</v>
      </c>
      <c r="U205" s="54">
        <f t="shared" si="98"/>
        <v>69.953446412256014</v>
      </c>
      <c r="V205" s="54">
        <f t="shared" si="89"/>
        <v>541.0736780698245</v>
      </c>
      <c r="W205" s="54">
        <f t="shared" si="90"/>
        <v>1155.8665743699787</v>
      </c>
      <c r="X205" s="54">
        <f t="shared" si="91"/>
        <v>1464.8371257267286</v>
      </c>
      <c r="Y205" s="54">
        <f t="shared" si="99"/>
        <v>2620.7037000967075</v>
      </c>
      <c r="Z205" s="43">
        <f t="shared" si="80"/>
        <v>26.950000000000003</v>
      </c>
      <c r="AA205" s="54">
        <f t="shared" si="81"/>
        <v>23.31583990538828</v>
      </c>
      <c r="AB205" s="54">
        <f t="shared" si="100"/>
        <v>61.45660650148308</v>
      </c>
      <c r="AC205" s="54">
        <f t="shared" si="92"/>
        <v>23.31583990538828</v>
      </c>
    </row>
    <row r="206" spans="1:29" ht="16.5" x14ac:dyDescent="0.35">
      <c r="A206" s="61">
        <f t="shared" si="93"/>
        <v>7.255824161549822</v>
      </c>
      <c r="B206" s="43">
        <f t="shared" si="75"/>
        <v>492.5</v>
      </c>
      <c r="C206" s="42">
        <f t="shared" si="94"/>
        <v>154.93999999999997</v>
      </c>
      <c r="D206" s="51">
        <f t="shared" si="94"/>
        <v>500</v>
      </c>
      <c r="E206" s="56">
        <f t="shared" si="94"/>
        <v>0.2</v>
      </c>
      <c r="F206" s="57">
        <f t="shared" si="94"/>
        <v>980.23210993750001</v>
      </c>
      <c r="G206" s="58">
        <f t="shared" si="94"/>
        <v>2.6584931595742973E-4</v>
      </c>
      <c r="H206" s="58">
        <f t="shared" si="94"/>
        <v>4.3110319016750285E-4</v>
      </c>
      <c r="I206" s="48">
        <f t="shared" si="94"/>
        <v>154.93999999999997</v>
      </c>
      <c r="J206" s="49">
        <f t="shared" si="76"/>
        <v>1.8854585297217882E-2</v>
      </c>
      <c r="K206" s="50">
        <f t="shared" si="77"/>
        <v>7.255824161549822</v>
      </c>
      <c r="L206" s="51">
        <f t="shared" si="85"/>
        <v>4145182.7165303188</v>
      </c>
      <c r="M206" s="49">
        <f t="shared" si="86"/>
        <v>2.0988302422162642E-2</v>
      </c>
      <c r="N206" s="43">
        <f t="shared" si="87"/>
        <v>17.47656972854994</v>
      </c>
      <c r="O206" s="43">
        <f t="shared" si="88"/>
        <v>17.47656972854994</v>
      </c>
      <c r="P206" s="52">
        <f t="shared" si="78"/>
        <v>38.091935575888094</v>
      </c>
      <c r="Q206" s="52">
        <f t="shared" si="95"/>
        <v>61.770160616286582</v>
      </c>
      <c r="R206" s="54">
        <f t="shared" si="79"/>
        <v>8.8031107970115379</v>
      </c>
      <c r="S206" s="54">
        <f t="shared" si="96"/>
        <v>126.012124852263</v>
      </c>
      <c r="T206" s="54">
        <f t="shared" si="97"/>
        <v>55.568505304438034</v>
      </c>
      <c r="U206" s="54">
        <f t="shared" si="98"/>
        <v>70.44361954782498</v>
      </c>
      <c r="V206" s="54">
        <f t="shared" si="89"/>
        <v>544.70033200642456</v>
      </c>
      <c r="W206" s="54">
        <f t="shared" si="90"/>
        <v>1169.550806086997</v>
      </c>
      <c r="X206" s="54">
        <f t="shared" si="91"/>
        <v>1482.6274627052908</v>
      </c>
      <c r="Y206" s="54">
        <f t="shared" si="99"/>
        <v>2652.1782687922878</v>
      </c>
      <c r="Z206" s="43">
        <f t="shared" si="80"/>
        <v>27.087500000000002</v>
      </c>
      <c r="AA206" s="54">
        <f t="shared" si="81"/>
        <v>23.160601368509592</v>
      </c>
      <c r="AB206" s="54">
        <f t="shared" si="100"/>
        <v>61.770160616286582</v>
      </c>
      <c r="AC206" s="54">
        <f t="shared" si="92"/>
        <v>23.160601368509592</v>
      </c>
    </row>
    <row r="207" spans="1:29" ht="16.5" x14ac:dyDescent="0.35">
      <c r="A207" s="61">
        <f t="shared" si="93"/>
        <v>7.2926557562785019</v>
      </c>
      <c r="B207" s="43">
        <f t="shared" si="75"/>
        <v>495</v>
      </c>
      <c r="C207" s="42">
        <f t="shared" si="94"/>
        <v>154.93999999999997</v>
      </c>
      <c r="D207" s="51">
        <f t="shared" si="94"/>
        <v>500</v>
      </c>
      <c r="E207" s="56">
        <f t="shared" si="94"/>
        <v>0.2</v>
      </c>
      <c r="F207" s="57">
        <f t="shared" si="94"/>
        <v>980.23210993750001</v>
      </c>
      <c r="G207" s="58">
        <f t="shared" si="94"/>
        <v>2.6584931595742973E-4</v>
      </c>
      <c r="H207" s="58">
        <f t="shared" si="94"/>
        <v>4.3110319016750285E-4</v>
      </c>
      <c r="I207" s="48">
        <f t="shared" si="94"/>
        <v>154.93999999999997</v>
      </c>
      <c r="J207" s="49">
        <f t="shared" si="76"/>
        <v>1.8854585297217882E-2</v>
      </c>
      <c r="K207" s="50">
        <f t="shared" si="77"/>
        <v>7.2926557562785019</v>
      </c>
      <c r="L207" s="51">
        <f t="shared" si="85"/>
        <v>4166224.2531624525</v>
      </c>
      <c r="M207" s="49">
        <f t="shared" si="86"/>
        <v>2.098787252236663E-2</v>
      </c>
      <c r="N207" s="43">
        <f t="shared" si="87"/>
        <v>17.654085541980866</v>
      </c>
      <c r="O207" s="43">
        <f t="shared" si="88"/>
        <v>17.654085541980866</v>
      </c>
      <c r="P207" s="52">
        <f t="shared" si="78"/>
        <v>38.285295654953515</v>
      </c>
      <c r="Q207" s="52">
        <f t="shared" si="95"/>
        <v>62.083714731090069</v>
      </c>
      <c r="R207" s="54">
        <f t="shared" si="79"/>
        <v>8.8031107970115379</v>
      </c>
      <c r="S207" s="54">
        <f t="shared" si="96"/>
        <v>126.8740706729938</v>
      </c>
      <c r="T207" s="54">
        <f t="shared" si="97"/>
        <v>55.939381196934377</v>
      </c>
      <c r="U207" s="54">
        <f t="shared" si="98"/>
        <v>70.93468947605939</v>
      </c>
      <c r="V207" s="54">
        <f t="shared" si="89"/>
        <v>548.33577659269099</v>
      </c>
      <c r="W207" s="54">
        <f t="shared" si="90"/>
        <v>1183.3330637813042</v>
      </c>
      <c r="X207" s="54">
        <f t="shared" si="91"/>
        <v>1500.5415081474102</v>
      </c>
      <c r="Y207" s="54">
        <f t="shared" si="99"/>
        <v>2683.8745719287144</v>
      </c>
      <c r="Z207" s="43">
        <f t="shared" si="80"/>
        <v>27.225000000000005</v>
      </c>
      <c r="AA207" s="54">
        <f t="shared" si="81"/>
        <v>23.007047494306768</v>
      </c>
      <c r="AB207" s="54">
        <f t="shared" si="100"/>
        <v>62.083714731090069</v>
      </c>
      <c r="AC207" s="54">
        <f t="shared" si="92"/>
        <v>23.007047494306768</v>
      </c>
    </row>
    <row r="208" spans="1:29" ht="16.5" x14ac:dyDescent="0.35">
      <c r="A208" s="61">
        <f t="shared" si="93"/>
        <v>7.329487351007181</v>
      </c>
      <c r="B208" s="43">
        <f t="shared" si="75"/>
        <v>497.5</v>
      </c>
      <c r="C208" s="42">
        <f t="shared" si="94"/>
        <v>154.93999999999997</v>
      </c>
      <c r="D208" s="51">
        <f t="shared" si="94"/>
        <v>500</v>
      </c>
      <c r="E208" s="56">
        <f t="shared" si="94"/>
        <v>0.2</v>
      </c>
      <c r="F208" s="57">
        <f t="shared" si="94"/>
        <v>980.23210993750001</v>
      </c>
      <c r="G208" s="58">
        <f t="shared" si="94"/>
        <v>2.6584931595742973E-4</v>
      </c>
      <c r="H208" s="58">
        <f t="shared" si="94"/>
        <v>4.3110319016750285E-4</v>
      </c>
      <c r="I208" s="48">
        <f t="shared" si="94"/>
        <v>154.93999999999997</v>
      </c>
      <c r="J208" s="49">
        <f t="shared" si="76"/>
        <v>1.8854585297217882E-2</v>
      </c>
      <c r="K208" s="50">
        <f t="shared" si="77"/>
        <v>7.329487351007181</v>
      </c>
      <c r="L208" s="51">
        <f t="shared" si="85"/>
        <v>4187265.7897945857</v>
      </c>
      <c r="M208" s="49">
        <f t="shared" si="86"/>
        <v>2.0987446706704691E-2</v>
      </c>
      <c r="N208" s="43">
        <f t="shared" si="87"/>
        <v>17.832498147032403</v>
      </c>
      <c r="O208" s="43">
        <f t="shared" si="88"/>
        <v>17.832498147032403</v>
      </c>
      <c r="P208" s="52">
        <f t="shared" si="78"/>
        <v>38.478655734018936</v>
      </c>
      <c r="Q208" s="52">
        <f t="shared" si="95"/>
        <v>62.397268845893535</v>
      </c>
      <c r="R208" s="54">
        <f t="shared" si="79"/>
        <v>8.8031107970115379</v>
      </c>
      <c r="S208" s="54">
        <f t="shared" si="96"/>
        <v>127.73781007696574</v>
      </c>
      <c r="T208" s="54">
        <f t="shared" si="97"/>
        <v>56.311153881051339</v>
      </c>
      <c r="U208" s="54">
        <f t="shared" si="98"/>
        <v>71.42665619591439</v>
      </c>
      <c r="V208" s="54">
        <f t="shared" si="89"/>
        <v>551.98001181838197</v>
      </c>
      <c r="W208" s="54">
        <f t="shared" si="90"/>
        <v>1197.2136348642325</v>
      </c>
      <c r="X208" s="54">
        <f t="shared" si="91"/>
        <v>1518.5795494644192</v>
      </c>
      <c r="Y208" s="54">
        <f t="shared" si="99"/>
        <v>2715.7931843286515</v>
      </c>
      <c r="Z208" s="43">
        <f t="shared" si="80"/>
        <v>27.362500000000004</v>
      </c>
      <c r="AA208" s="54">
        <f t="shared" si="81"/>
        <v>22.855152333027839</v>
      </c>
      <c r="AB208" s="54">
        <f t="shared" si="100"/>
        <v>62.397268845893535</v>
      </c>
      <c r="AC208" s="54">
        <f t="shared" si="92"/>
        <v>22.855152333027839</v>
      </c>
    </row>
    <row r="209" spans="1:29" ht="16.5" x14ac:dyDescent="0.35">
      <c r="A209" s="61">
        <f t="shared" si="93"/>
        <v>7.3663189457358609</v>
      </c>
      <c r="B209" s="43">
        <f t="shared" si="75"/>
        <v>500</v>
      </c>
      <c r="C209" s="42">
        <f t="shared" si="94"/>
        <v>154.93999999999997</v>
      </c>
      <c r="D209" s="51">
        <f t="shared" si="94"/>
        <v>500</v>
      </c>
      <c r="E209" s="56">
        <f t="shared" si="94"/>
        <v>0.2</v>
      </c>
      <c r="F209" s="57">
        <f t="shared" si="94"/>
        <v>980.23210993750001</v>
      </c>
      <c r="G209" s="58">
        <f t="shared" si="94"/>
        <v>2.6584931595742973E-4</v>
      </c>
      <c r="H209" s="58">
        <f t="shared" si="94"/>
        <v>4.3110319016750285E-4</v>
      </c>
      <c r="I209" s="48">
        <f t="shared" si="94"/>
        <v>154.93999999999997</v>
      </c>
      <c r="J209" s="49">
        <f t="shared" si="76"/>
        <v>1.8854585297217882E-2</v>
      </c>
      <c r="K209" s="50">
        <f t="shared" si="77"/>
        <v>7.3663189457358609</v>
      </c>
      <c r="L209" s="51">
        <f t="shared" si="85"/>
        <v>4208307.3264267193</v>
      </c>
      <c r="M209" s="49">
        <f t="shared" si="86"/>
        <v>2.0987024916238373E-2</v>
      </c>
      <c r="N209" s="43">
        <f t="shared" si="87"/>
        <v>18.011807542669771</v>
      </c>
      <c r="O209" s="43">
        <f t="shared" si="88"/>
        <v>18.011807542669771</v>
      </c>
      <c r="P209" s="52">
        <f t="shared" si="78"/>
        <v>38.672015813084364</v>
      </c>
      <c r="Q209" s="52">
        <f t="shared" si="95"/>
        <v>62.710822960697037</v>
      </c>
      <c r="R209" s="54">
        <f t="shared" si="79"/>
        <v>8.8031107970115379</v>
      </c>
      <c r="S209" s="54">
        <f t="shared" si="96"/>
        <v>128.60334306210942</v>
      </c>
      <c r="T209" s="54">
        <f t="shared" si="97"/>
        <v>56.683823355754136</v>
      </c>
      <c r="U209" s="54">
        <f t="shared" si="98"/>
        <v>71.919519706355274</v>
      </c>
      <c r="V209" s="54">
        <f t="shared" si="89"/>
        <v>555.63303767335412</v>
      </c>
      <c r="W209" s="54">
        <f t="shared" si="90"/>
        <v>1211.1928067468832</v>
      </c>
      <c r="X209" s="54">
        <f t="shared" si="91"/>
        <v>1536.7418740674204</v>
      </c>
      <c r="Y209" s="54">
        <f t="shared" si="99"/>
        <v>2747.9346808143036</v>
      </c>
      <c r="Z209" s="43">
        <f t="shared" si="80"/>
        <v>27.500000000000004</v>
      </c>
      <c r="AA209" s="54">
        <f t="shared" si="81"/>
        <v>22.704890457417484</v>
      </c>
      <c r="AB209" s="54">
        <f t="shared" si="100"/>
        <v>62.710822960697037</v>
      </c>
      <c r="AC209" s="54">
        <f t="shared" si="92"/>
        <v>22.704890457417484</v>
      </c>
    </row>
    <row r="210" spans="1:29" ht="16.5" x14ac:dyDescent="0.35">
      <c r="A210" s="61">
        <f t="shared" si="93"/>
        <v>7.4031505404645399</v>
      </c>
      <c r="B210" s="43">
        <f t="shared" si="75"/>
        <v>502.5</v>
      </c>
      <c r="C210" s="42">
        <f t="shared" si="94"/>
        <v>154.93999999999997</v>
      </c>
      <c r="D210" s="51">
        <f t="shared" si="94"/>
        <v>500</v>
      </c>
      <c r="E210" s="56">
        <f t="shared" si="94"/>
        <v>0.2</v>
      </c>
      <c r="F210" s="57">
        <f t="shared" si="94"/>
        <v>980.23210993750001</v>
      </c>
      <c r="G210" s="58">
        <f t="shared" si="94"/>
        <v>2.6584931595742973E-4</v>
      </c>
      <c r="H210" s="58">
        <f t="shared" si="94"/>
        <v>4.3110319016750285E-4</v>
      </c>
      <c r="I210" s="48">
        <f t="shared" si="94"/>
        <v>154.93999999999997</v>
      </c>
      <c r="J210" s="49">
        <f t="shared" si="76"/>
        <v>1.8854585297217882E-2</v>
      </c>
      <c r="K210" s="50">
        <f t="shared" si="77"/>
        <v>7.4031505404645399</v>
      </c>
      <c r="L210" s="51">
        <f t="shared" si="85"/>
        <v>4229348.8630588539</v>
      </c>
      <c r="M210" s="49">
        <f t="shared" si="86"/>
        <v>2.0986607093167572E-2</v>
      </c>
      <c r="N210" s="43">
        <f t="shared" si="87"/>
        <v>18.192013727868108</v>
      </c>
      <c r="O210" s="43">
        <f t="shared" si="88"/>
        <v>18.192013727868108</v>
      </c>
      <c r="P210" s="52">
        <f t="shared" si="78"/>
        <v>38.865375892149792</v>
      </c>
      <c r="Q210" s="52">
        <f t="shared" si="95"/>
        <v>63.02437707550051</v>
      </c>
      <c r="R210" s="54">
        <f t="shared" si="79"/>
        <v>8.8031107970115379</v>
      </c>
      <c r="S210" s="54">
        <f t="shared" si="96"/>
        <v>129.47066962637501</v>
      </c>
      <c r="T210" s="54">
        <f t="shared" si="97"/>
        <v>57.057389620017901</v>
      </c>
      <c r="U210" s="54">
        <f t="shared" si="98"/>
        <v>72.413280006357084</v>
      </c>
      <c r="V210" s="54">
        <f t="shared" si="89"/>
        <v>559.29485414756152</v>
      </c>
      <c r="W210" s="54">
        <f t="shared" si="90"/>
        <v>1225.2708668401278</v>
      </c>
      <c r="X210" s="54">
        <f t="shared" si="91"/>
        <v>1555.0287693672835</v>
      </c>
      <c r="Y210" s="54">
        <f t="shared" si="99"/>
        <v>2780.2996362074114</v>
      </c>
      <c r="Z210" s="43">
        <f t="shared" si="80"/>
        <v>27.637500000000003</v>
      </c>
      <c r="AA210" s="54">
        <f t="shared" si="81"/>
        <v>22.556236949691648</v>
      </c>
      <c r="AB210" s="54">
        <f t="shared" si="100"/>
        <v>63.02437707550051</v>
      </c>
      <c r="AC210" s="54">
        <f t="shared" si="92"/>
        <v>22.556236949691648</v>
      </c>
    </row>
    <row r="211" spans="1:29" ht="16.5" x14ac:dyDescent="0.35">
      <c r="A211" s="61">
        <f t="shared" si="93"/>
        <v>7.4399821351932189</v>
      </c>
      <c r="B211" s="43">
        <f t="shared" si="75"/>
        <v>505</v>
      </c>
      <c r="C211" s="42">
        <f t="shared" si="94"/>
        <v>154.93999999999997</v>
      </c>
      <c r="D211" s="51">
        <f t="shared" si="94"/>
        <v>500</v>
      </c>
      <c r="E211" s="56">
        <f t="shared" si="94"/>
        <v>0.2</v>
      </c>
      <c r="F211" s="57">
        <f t="shared" si="94"/>
        <v>980.23210993750001</v>
      </c>
      <c r="G211" s="58">
        <f t="shared" si="94"/>
        <v>2.6584931595742973E-4</v>
      </c>
      <c r="H211" s="58">
        <f t="shared" si="94"/>
        <v>4.3110319016750285E-4</v>
      </c>
      <c r="I211" s="48">
        <f t="shared" si="94"/>
        <v>154.93999999999997</v>
      </c>
      <c r="J211" s="49">
        <f t="shared" si="76"/>
        <v>1.8854585297217882E-2</v>
      </c>
      <c r="K211" s="50">
        <f t="shared" si="77"/>
        <v>7.4399821351932189</v>
      </c>
      <c r="L211" s="51">
        <f t="shared" si="85"/>
        <v>4250390.3996909866</v>
      </c>
      <c r="M211" s="49">
        <f t="shared" si="86"/>
        <v>2.0986193180803039E-2</v>
      </c>
      <c r="N211" s="43">
        <f t="shared" si="87"/>
        <v>18.373116701612357</v>
      </c>
      <c r="O211" s="43">
        <f t="shared" si="88"/>
        <v>18.373116701612357</v>
      </c>
      <c r="P211" s="52">
        <f t="shared" si="78"/>
        <v>39.058735971215199</v>
      </c>
      <c r="Q211" s="52">
        <f t="shared" si="95"/>
        <v>63.337931190303991</v>
      </c>
      <c r="R211" s="54">
        <f t="shared" si="79"/>
        <v>8.8031107970115379</v>
      </c>
      <c r="S211" s="54">
        <f t="shared" si="96"/>
        <v>130.33978976773238</v>
      </c>
      <c r="T211" s="54">
        <f t="shared" si="97"/>
        <v>57.43185267282756</v>
      </c>
      <c r="U211" s="54">
        <f t="shared" si="98"/>
        <v>72.90793709490481</v>
      </c>
      <c r="V211" s="54">
        <f t="shared" si="89"/>
        <v>562.96546123105406</v>
      </c>
      <c r="W211" s="54">
        <f t="shared" si="90"/>
        <v>1239.448102554612</v>
      </c>
      <c r="X211" s="54">
        <f t="shared" si="91"/>
        <v>1573.4405227746549</v>
      </c>
      <c r="Y211" s="54">
        <f t="shared" si="99"/>
        <v>2812.8886253292667</v>
      </c>
      <c r="Z211" s="43">
        <f t="shared" si="80"/>
        <v>27.775000000000002</v>
      </c>
      <c r="AA211" s="54">
        <f t="shared" si="81"/>
        <v>22.409167388899359</v>
      </c>
      <c r="AB211" s="54">
        <f t="shared" si="100"/>
        <v>63.337931190303991</v>
      </c>
      <c r="AC211" s="54">
        <f t="shared" si="92"/>
        <v>22.409167388899359</v>
      </c>
    </row>
    <row r="212" spans="1:29" ht="16.5" x14ac:dyDescent="0.35">
      <c r="A212" s="61">
        <f t="shared" si="93"/>
        <v>7.476813729921898</v>
      </c>
      <c r="B212" s="43">
        <f t="shared" si="75"/>
        <v>507.5</v>
      </c>
      <c r="C212" s="42">
        <f t="shared" si="94"/>
        <v>154.93999999999997</v>
      </c>
      <c r="D212" s="51">
        <f t="shared" si="94"/>
        <v>500</v>
      </c>
      <c r="E212" s="56">
        <f t="shared" si="94"/>
        <v>0.2</v>
      </c>
      <c r="F212" s="57">
        <f t="shared" si="94"/>
        <v>980.23210993750001</v>
      </c>
      <c r="G212" s="58">
        <f t="shared" si="94"/>
        <v>2.6584931595742973E-4</v>
      </c>
      <c r="H212" s="58">
        <f t="shared" si="94"/>
        <v>4.3110319016750285E-4</v>
      </c>
      <c r="I212" s="48">
        <f t="shared" si="94"/>
        <v>154.93999999999997</v>
      </c>
      <c r="J212" s="49">
        <f t="shared" si="76"/>
        <v>1.8854585297217882E-2</v>
      </c>
      <c r="K212" s="50">
        <f t="shared" si="77"/>
        <v>7.476813729921898</v>
      </c>
      <c r="L212" s="51">
        <f t="shared" si="85"/>
        <v>4271431.9363231203</v>
      </c>
      <c r="M212" s="49">
        <f t="shared" si="86"/>
        <v>2.0985783123539669E-2</v>
      </c>
      <c r="N212" s="43">
        <f t="shared" si="87"/>
        <v>18.555116462897054</v>
      </c>
      <c r="O212" s="43">
        <f t="shared" si="88"/>
        <v>18.555116462897054</v>
      </c>
      <c r="P212" s="52">
        <f t="shared" si="78"/>
        <v>39.252096050280628</v>
      </c>
      <c r="Q212" s="52">
        <f t="shared" si="95"/>
        <v>63.651485305107478</v>
      </c>
      <c r="R212" s="54">
        <f t="shared" si="79"/>
        <v>8.8031107970115379</v>
      </c>
      <c r="S212" s="54">
        <f t="shared" si="96"/>
        <v>131.21070348417069</v>
      </c>
      <c r="T212" s="54">
        <f t="shared" si="97"/>
        <v>57.807212513177682</v>
      </c>
      <c r="U212" s="54">
        <f t="shared" si="98"/>
        <v>73.403490970992991</v>
      </c>
      <c r="V212" s="54">
        <f t="shared" si="89"/>
        <v>566.64485891397612</v>
      </c>
      <c r="W212" s="54">
        <f t="shared" si="90"/>
        <v>1253.724801300755</v>
      </c>
      <c r="X212" s="54">
        <f t="shared" si="91"/>
        <v>1591.9774216999547</v>
      </c>
      <c r="Y212" s="54">
        <f t="shared" si="99"/>
        <v>2845.7022230007096</v>
      </c>
      <c r="Z212" s="43">
        <f t="shared" si="80"/>
        <v>27.912500000000005</v>
      </c>
      <c r="AA212" s="54">
        <f t="shared" si="81"/>
        <v>22.263657838658407</v>
      </c>
      <c r="AB212" s="54">
        <f t="shared" si="100"/>
        <v>63.651485305107478</v>
      </c>
      <c r="AC212" s="54">
        <f t="shared" si="92"/>
        <v>22.263657838658407</v>
      </c>
    </row>
    <row r="213" spans="1:29" ht="16.5" x14ac:dyDescent="0.35">
      <c r="A213" s="61">
        <f t="shared" si="93"/>
        <v>7.5136453246505779</v>
      </c>
      <c r="B213" s="43">
        <f t="shared" si="75"/>
        <v>510</v>
      </c>
      <c r="C213" s="42">
        <f t="shared" si="94"/>
        <v>154.93999999999997</v>
      </c>
      <c r="D213" s="51">
        <f t="shared" si="94"/>
        <v>500</v>
      </c>
      <c r="E213" s="56">
        <f t="shared" si="94"/>
        <v>0.2</v>
      </c>
      <c r="F213" s="57">
        <f t="shared" si="94"/>
        <v>980.23210993750001</v>
      </c>
      <c r="G213" s="58">
        <f t="shared" si="94"/>
        <v>2.6584931595742973E-4</v>
      </c>
      <c r="H213" s="58">
        <f t="shared" si="94"/>
        <v>4.3110319016750285E-4</v>
      </c>
      <c r="I213" s="48">
        <f t="shared" si="94"/>
        <v>154.93999999999997</v>
      </c>
      <c r="J213" s="49">
        <f t="shared" si="76"/>
        <v>1.8854585297217882E-2</v>
      </c>
      <c r="K213" s="50">
        <f t="shared" si="77"/>
        <v>7.5136453246505779</v>
      </c>
      <c r="L213" s="51">
        <f t="shared" si="85"/>
        <v>4292473.4729552548</v>
      </c>
      <c r="M213" s="49">
        <f t="shared" si="86"/>
        <v>2.0985376866830604E-2</v>
      </c>
      <c r="N213" s="43">
        <f t="shared" si="87"/>
        <v>18.738013010726288</v>
      </c>
      <c r="O213" s="43">
        <f t="shared" si="88"/>
        <v>18.738013010726288</v>
      </c>
      <c r="P213" s="52">
        <f t="shared" si="78"/>
        <v>39.445456129346049</v>
      </c>
      <c r="Q213" s="52">
        <f t="shared" si="95"/>
        <v>63.965039419910966</v>
      </c>
      <c r="R213" s="54">
        <f t="shared" si="79"/>
        <v>8.8031107970115379</v>
      </c>
      <c r="S213" s="54">
        <f t="shared" si="96"/>
        <v>132.08341077369806</v>
      </c>
      <c r="T213" s="54">
        <f t="shared" si="97"/>
        <v>58.183469140072333</v>
      </c>
      <c r="U213" s="54">
        <f t="shared" si="98"/>
        <v>73.899941633625716</v>
      </c>
      <c r="V213" s="54">
        <f t="shared" si="89"/>
        <v>570.33304718656518</v>
      </c>
      <c r="W213" s="54">
        <f t="shared" si="90"/>
        <v>1268.1012504887562</v>
      </c>
      <c r="X213" s="54">
        <f t="shared" si="91"/>
        <v>1610.6397535533808</v>
      </c>
      <c r="Y213" s="54">
        <f t="shared" si="99"/>
        <v>2878.7410040421373</v>
      </c>
      <c r="Z213" s="43">
        <f t="shared" si="80"/>
        <v>28.050000000000004</v>
      </c>
      <c r="AA213" s="54">
        <f t="shared" si="81"/>
        <v>22.119684835251814</v>
      </c>
      <c r="AB213" s="54">
        <f t="shared" si="100"/>
        <v>63.965039419910966</v>
      </c>
      <c r="AC213" s="54">
        <f t="shared" si="92"/>
        <v>22.119684835251814</v>
      </c>
    </row>
    <row r="214" spans="1:29" ht="16.5" x14ac:dyDescent="0.35">
      <c r="A214" s="61">
        <f t="shared" si="93"/>
        <v>7.5504769193792569</v>
      </c>
      <c r="B214" s="43">
        <f t="shared" si="75"/>
        <v>512.5</v>
      </c>
      <c r="C214" s="42">
        <f t="shared" si="94"/>
        <v>154.93999999999997</v>
      </c>
      <c r="D214" s="51">
        <f t="shared" si="94"/>
        <v>500</v>
      </c>
      <c r="E214" s="56">
        <f t="shared" si="94"/>
        <v>0.2</v>
      </c>
      <c r="F214" s="57">
        <f t="shared" si="94"/>
        <v>980.23210993750001</v>
      </c>
      <c r="G214" s="58">
        <f t="shared" si="94"/>
        <v>2.6584931595742973E-4</v>
      </c>
      <c r="H214" s="58">
        <f t="shared" si="94"/>
        <v>4.3110319016750285E-4</v>
      </c>
      <c r="I214" s="48">
        <f t="shared" si="94"/>
        <v>154.93999999999997</v>
      </c>
      <c r="J214" s="49">
        <f t="shared" si="76"/>
        <v>1.8854585297217882E-2</v>
      </c>
      <c r="K214" s="50">
        <f t="shared" si="77"/>
        <v>7.5504769193792569</v>
      </c>
      <c r="L214" s="51">
        <f t="shared" si="85"/>
        <v>4313515.0095873866</v>
      </c>
      <c r="M214" s="49">
        <f t="shared" si="86"/>
        <v>2.0984974357162015E-2</v>
      </c>
      <c r="N214" s="43">
        <f t="shared" si="87"/>
        <v>18.921806344113445</v>
      </c>
      <c r="O214" s="43">
        <f t="shared" si="88"/>
        <v>18.921806344113445</v>
      </c>
      <c r="P214" s="52">
        <f t="shared" si="78"/>
        <v>39.63881620841147</v>
      </c>
      <c r="Q214" s="52">
        <f t="shared" si="95"/>
        <v>64.278593534714446</v>
      </c>
      <c r="R214" s="54">
        <f t="shared" si="79"/>
        <v>8.8031107970115379</v>
      </c>
      <c r="S214" s="54">
        <f t="shared" si="96"/>
        <v>132.95791163434129</v>
      </c>
      <c r="T214" s="54">
        <f t="shared" si="97"/>
        <v>58.560622552524919</v>
      </c>
      <c r="U214" s="54">
        <f t="shared" si="98"/>
        <v>74.397289081816353</v>
      </c>
      <c r="V214" s="54">
        <f t="shared" si="89"/>
        <v>574.03002603915047</v>
      </c>
      <c r="W214" s="54">
        <f t="shared" si="90"/>
        <v>1282.5777375285907</v>
      </c>
      <c r="X214" s="54">
        <f t="shared" si="91"/>
        <v>1629.4278057449094</v>
      </c>
      <c r="Y214" s="54">
        <f t="shared" si="99"/>
        <v>2912.0055432734998</v>
      </c>
      <c r="Z214" s="43">
        <f t="shared" si="80"/>
        <v>28.187500000000004</v>
      </c>
      <c r="AA214" s="54">
        <f t="shared" si="81"/>
        <v>21.977225376073285</v>
      </c>
      <c r="AB214" s="54">
        <f t="shared" si="100"/>
        <v>64.278593534714446</v>
      </c>
      <c r="AC214" s="54">
        <f t="shared" si="92"/>
        <v>21.977225376073285</v>
      </c>
    </row>
    <row r="215" spans="1:29" ht="16.5" x14ac:dyDescent="0.35">
      <c r="A215" s="61">
        <f t="shared" si="93"/>
        <v>7.5873085141079368</v>
      </c>
      <c r="B215" s="43">
        <f t="shared" si="75"/>
        <v>515</v>
      </c>
      <c r="C215" s="42">
        <f t="shared" si="94"/>
        <v>154.93999999999997</v>
      </c>
      <c r="D215" s="51">
        <f t="shared" si="94"/>
        <v>500</v>
      </c>
      <c r="E215" s="56">
        <f t="shared" si="94"/>
        <v>0.2</v>
      </c>
      <c r="F215" s="57">
        <f t="shared" si="94"/>
        <v>980.23210993750001</v>
      </c>
      <c r="G215" s="58">
        <f t="shared" si="94"/>
        <v>2.6584931595742973E-4</v>
      </c>
      <c r="H215" s="58">
        <f t="shared" si="94"/>
        <v>4.3110319016750285E-4</v>
      </c>
      <c r="I215" s="48">
        <f t="shared" si="94"/>
        <v>154.93999999999997</v>
      </c>
      <c r="J215" s="49">
        <f t="shared" si="76"/>
        <v>1.8854585297217882E-2</v>
      </c>
      <c r="K215" s="50">
        <f t="shared" si="77"/>
        <v>7.5873085141079368</v>
      </c>
      <c r="L215" s="51">
        <f t="shared" si="85"/>
        <v>4334556.5462195212</v>
      </c>
      <c r="M215" s="49">
        <f t="shared" si="86"/>
        <v>2.0984575542028674E-2</v>
      </c>
      <c r="N215" s="43">
        <f t="shared" si="87"/>
        <v>19.106496462081211</v>
      </c>
      <c r="O215" s="43">
        <f t="shared" si="88"/>
        <v>19.106496462081211</v>
      </c>
      <c r="P215" s="52">
        <f t="shared" si="78"/>
        <v>39.832176287476891</v>
      </c>
      <c r="Q215" s="52">
        <f t="shared" si="95"/>
        <v>64.592147649517941</v>
      </c>
      <c r="R215" s="54">
        <f t="shared" si="79"/>
        <v>8.8031107970115379</v>
      </c>
      <c r="S215" s="54">
        <f t="shared" si="96"/>
        <v>133.83420606414575</v>
      </c>
      <c r="T215" s="54">
        <f t="shared" si="97"/>
        <v>58.938672749558101</v>
      </c>
      <c r="U215" s="54">
        <f t="shared" si="98"/>
        <v>74.89553331458761</v>
      </c>
      <c r="V215" s="54">
        <f t="shared" si="89"/>
        <v>577.73579546215171</v>
      </c>
      <c r="W215" s="54">
        <f t="shared" si="90"/>
        <v>1297.1545498300181</v>
      </c>
      <c r="X215" s="54">
        <f t="shared" si="91"/>
        <v>1648.3418656843</v>
      </c>
      <c r="Y215" s="54">
        <f t="shared" si="99"/>
        <v>2945.496415514318</v>
      </c>
      <c r="Z215" s="43">
        <f t="shared" si="80"/>
        <v>28.325000000000003</v>
      </c>
      <c r="AA215" s="54">
        <f t="shared" si="81"/>
        <v>21.83625690840908</v>
      </c>
      <c r="AB215" s="54">
        <f t="shared" si="100"/>
        <v>64.592147649517941</v>
      </c>
      <c r="AC215" s="54">
        <f t="shared" si="92"/>
        <v>21.83625690840908</v>
      </c>
    </row>
    <row r="216" spans="1:29" ht="16.5" x14ac:dyDescent="0.35">
      <c r="A216" s="61">
        <f t="shared" si="93"/>
        <v>7.624140108836615</v>
      </c>
      <c r="B216" s="43">
        <f t="shared" si="75"/>
        <v>517.5</v>
      </c>
      <c r="C216" s="42">
        <f t="shared" si="94"/>
        <v>154.93999999999997</v>
      </c>
      <c r="D216" s="51">
        <f t="shared" si="94"/>
        <v>500</v>
      </c>
      <c r="E216" s="56">
        <f t="shared" si="94"/>
        <v>0.2</v>
      </c>
      <c r="F216" s="57">
        <f t="shared" si="94"/>
        <v>980.23210993750001</v>
      </c>
      <c r="G216" s="58">
        <f t="shared" si="94"/>
        <v>2.6584931595742973E-4</v>
      </c>
      <c r="H216" s="58">
        <f t="shared" si="94"/>
        <v>4.3110319016750285E-4</v>
      </c>
      <c r="I216" s="48">
        <f t="shared" si="94"/>
        <v>154.93999999999997</v>
      </c>
      <c r="J216" s="49">
        <f t="shared" si="76"/>
        <v>1.8854585297217882E-2</v>
      </c>
      <c r="K216" s="50">
        <f t="shared" si="77"/>
        <v>7.624140108836615</v>
      </c>
      <c r="L216" s="51">
        <f t="shared" si="85"/>
        <v>4355598.0828516539</v>
      </c>
      <c r="M216" s="49">
        <f t="shared" si="86"/>
        <v>2.0984180369910132E-2</v>
      </c>
      <c r="N216" s="43">
        <f t="shared" si="87"/>
        <v>19.292083363661288</v>
      </c>
      <c r="O216" s="43">
        <f t="shared" si="88"/>
        <v>19.292083363661288</v>
      </c>
      <c r="P216" s="52">
        <f t="shared" si="78"/>
        <v>40.025536366542312</v>
      </c>
      <c r="Q216" s="52">
        <f t="shared" si="95"/>
        <v>64.905701764321407</v>
      </c>
      <c r="R216" s="54">
        <f t="shared" si="79"/>
        <v>8.8031107970115379</v>
      </c>
      <c r="S216" s="54">
        <f t="shared" si="96"/>
        <v>134.71229406117476</v>
      </c>
      <c r="T216" s="54">
        <f t="shared" si="97"/>
        <v>59.317619730203603</v>
      </c>
      <c r="U216" s="54">
        <f t="shared" si="98"/>
        <v>75.394674330971156</v>
      </c>
      <c r="V216" s="54">
        <f t="shared" si="89"/>
        <v>581.45035544607754</v>
      </c>
      <c r="W216" s="54">
        <f t="shared" si="90"/>
        <v>1311.8319748025795</v>
      </c>
      <c r="X216" s="54">
        <f t="shared" si="91"/>
        <v>1667.3822207810924</v>
      </c>
      <c r="Y216" s="54">
        <f t="shared" si="99"/>
        <v>2979.2141955836719</v>
      </c>
      <c r="Z216" s="43">
        <f t="shared" si="80"/>
        <v>28.462500000000002</v>
      </c>
      <c r="AA216" s="54">
        <f t="shared" si="81"/>
        <v>21.696757318545608</v>
      </c>
      <c r="AB216" s="54">
        <f t="shared" si="100"/>
        <v>64.905701764321407</v>
      </c>
      <c r="AC216" s="54">
        <f t="shared" si="92"/>
        <v>21.696757318545608</v>
      </c>
    </row>
    <row r="217" spans="1:29" ht="16.5" x14ac:dyDescent="0.35">
      <c r="A217" s="61">
        <f t="shared" si="93"/>
        <v>7.6609717035652949</v>
      </c>
      <c r="B217" s="43">
        <f t="shared" si="75"/>
        <v>520</v>
      </c>
      <c r="C217" s="42">
        <f t="shared" si="94"/>
        <v>154.93999999999997</v>
      </c>
      <c r="D217" s="51">
        <f t="shared" si="94"/>
        <v>500</v>
      </c>
      <c r="E217" s="56">
        <f t="shared" si="94"/>
        <v>0.2</v>
      </c>
      <c r="F217" s="57">
        <f t="shared" si="94"/>
        <v>980.23210993750001</v>
      </c>
      <c r="G217" s="58">
        <f t="shared" si="94"/>
        <v>2.6584931595742973E-4</v>
      </c>
      <c r="H217" s="58">
        <f t="shared" si="94"/>
        <v>4.3110319016750285E-4</v>
      </c>
      <c r="I217" s="48">
        <f t="shared" si="94"/>
        <v>154.93999999999997</v>
      </c>
      <c r="J217" s="49">
        <f t="shared" si="76"/>
        <v>1.8854585297217882E-2</v>
      </c>
      <c r="K217" s="50">
        <f t="shared" si="77"/>
        <v>7.6609717035652949</v>
      </c>
      <c r="L217" s="51">
        <f t="shared" si="85"/>
        <v>4376639.6194837894</v>
      </c>
      <c r="M217" s="49">
        <f t="shared" si="86"/>
        <v>2.0983788790247697E-2</v>
      </c>
      <c r="N217" s="43">
        <f t="shared" si="87"/>
        <v>19.478567047894437</v>
      </c>
      <c r="O217" s="43">
        <f t="shared" si="88"/>
        <v>19.478567047894437</v>
      </c>
      <c r="P217" s="52">
        <f t="shared" si="78"/>
        <v>40.218896445607733</v>
      </c>
      <c r="Q217" s="52">
        <f t="shared" si="95"/>
        <v>65.219255879124901</v>
      </c>
      <c r="R217" s="54">
        <f t="shared" si="79"/>
        <v>8.8031107970115379</v>
      </c>
      <c r="S217" s="54">
        <f t="shared" si="96"/>
        <v>135.59217562351</v>
      </c>
      <c r="T217" s="54">
        <f t="shared" si="97"/>
        <v>59.69746349350217</v>
      </c>
      <c r="U217" s="54">
        <f t="shared" si="98"/>
        <v>75.89471213000779</v>
      </c>
      <c r="V217" s="54">
        <f t="shared" si="89"/>
        <v>585.17370598152513</v>
      </c>
      <c r="W217" s="54">
        <f t="shared" si="90"/>
        <v>1326.6102998556037</v>
      </c>
      <c r="X217" s="54">
        <f t="shared" si="91"/>
        <v>1686.5491584446177</v>
      </c>
      <c r="Y217" s="54">
        <f t="shared" si="99"/>
        <v>3013.1594583002216</v>
      </c>
      <c r="Z217" s="43">
        <f t="shared" si="80"/>
        <v>28.600000000000005</v>
      </c>
      <c r="AA217" s="54">
        <f t="shared" si="81"/>
        <v>21.55870492119125</v>
      </c>
      <c r="AB217" s="54">
        <f t="shared" si="100"/>
        <v>65.219255879124901</v>
      </c>
      <c r="AC217" s="54">
        <f t="shared" si="92"/>
        <v>21.55870492119125</v>
      </c>
    </row>
    <row r="218" spans="1:29" ht="16.5" x14ac:dyDescent="0.35">
      <c r="A218" s="61">
        <f t="shared" si="93"/>
        <v>7.6978032982939739</v>
      </c>
      <c r="B218" s="43">
        <f t="shared" ref="B218:B249" si="101">B217+2.5</f>
        <v>522.5</v>
      </c>
      <c r="C218" s="42">
        <f t="shared" si="94"/>
        <v>154.93999999999997</v>
      </c>
      <c r="D218" s="51">
        <f t="shared" si="94"/>
        <v>500</v>
      </c>
      <c r="E218" s="56">
        <f t="shared" si="94"/>
        <v>0.2</v>
      </c>
      <c r="F218" s="57">
        <f t="shared" si="94"/>
        <v>980.23210993750001</v>
      </c>
      <c r="G218" s="58">
        <f t="shared" si="94"/>
        <v>2.6584931595742973E-4</v>
      </c>
      <c r="H218" s="58">
        <f t="shared" si="94"/>
        <v>4.3110319016750285E-4</v>
      </c>
      <c r="I218" s="48">
        <f t="shared" si="94"/>
        <v>154.93999999999997</v>
      </c>
      <c r="J218" s="49">
        <f t="shared" ref="J218:J249" si="102">PI()*(I218/2000)^2</f>
        <v>1.8854585297217882E-2</v>
      </c>
      <c r="K218" s="50">
        <f t="shared" ref="K218:K249" si="103">B218/J218/3600</f>
        <v>7.6978032982939739</v>
      </c>
      <c r="L218" s="51">
        <f t="shared" si="85"/>
        <v>4397681.1561159221</v>
      </c>
      <c r="M218" s="49">
        <f t="shared" si="86"/>
        <v>2.0983400753421897E-2</v>
      </c>
      <c r="N218" s="43">
        <f t="shared" si="87"/>
        <v>19.665947513830176</v>
      </c>
      <c r="O218" s="43">
        <f t="shared" si="88"/>
        <v>19.665947513830176</v>
      </c>
      <c r="P218" s="52">
        <f t="shared" ref="P218:P249" si="104">(B218/3600)*G218/2/PI()/G$4/0.000000000001*(LN(G$3/(C218/2000))+C$4)/100000</f>
        <v>40.412256524673168</v>
      </c>
      <c r="Q218" s="52">
        <f t="shared" si="95"/>
        <v>65.53280999392841</v>
      </c>
      <c r="R218" s="54">
        <f t="shared" ref="R218:R249" si="105">R217</f>
        <v>8.8031107970115379</v>
      </c>
      <c r="S218" s="54">
        <f t="shared" si="96"/>
        <v>136.4738507492504</v>
      </c>
      <c r="T218" s="54">
        <f t="shared" si="97"/>
        <v>60.078204038503344</v>
      </c>
      <c r="U218" s="54">
        <f t="shared" si="98"/>
        <v>76.395646710747044</v>
      </c>
      <c r="V218" s="54">
        <f t="shared" si="89"/>
        <v>588.90584705917763</v>
      </c>
      <c r="W218" s="54">
        <f t="shared" si="90"/>
        <v>1341.4898123982048</v>
      </c>
      <c r="X218" s="54">
        <f t="shared" si="91"/>
        <v>1705.8429660839884</v>
      </c>
      <c r="Y218" s="54">
        <f t="shared" si="99"/>
        <v>3047.3327784821931</v>
      </c>
      <c r="Z218" s="43">
        <f t="shared" ref="Z218:Z249" si="106">B218*(C$1-C$2)*1.1/1000</f>
        <v>28.737500000000004</v>
      </c>
      <c r="AA218" s="54">
        <f t="shared" ref="AA218:AA249" si="107">Z218/(W218/1000)</f>
        <v>21.422078449202289</v>
      </c>
      <c r="AB218" s="54">
        <f t="shared" si="100"/>
        <v>65.53280999392841</v>
      </c>
      <c r="AC218" s="54">
        <f t="shared" si="92"/>
        <v>21.422078449202289</v>
      </c>
    </row>
    <row r="219" spans="1:29" ht="16.5" x14ac:dyDescent="0.35">
      <c r="A219" s="61">
        <f t="shared" si="93"/>
        <v>7.7346348930226538</v>
      </c>
      <c r="B219" s="43">
        <f t="shared" si="101"/>
        <v>525</v>
      </c>
      <c r="C219" s="42">
        <f t="shared" ref="C219:I234" si="108">C218</f>
        <v>154.93999999999997</v>
      </c>
      <c r="D219" s="51">
        <f t="shared" si="108"/>
        <v>500</v>
      </c>
      <c r="E219" s="56">
        <f t="shared" si="108"/>
        <v>0.2</v>
      </c>
      <c r="F219" s="57">
        <f t="shared" si="108"/>
        <v>980.23210993750001</v>
      </c>
      <c r="G219" s="58">
        <f t="shared" si="108"/>
        <v>2.6584931595742973E-4</v>
      </c>
      <c r="H219" s="58">
        <f t="shared" si="108"/>
        <v>4.3110319016750285E-4</v>
      </c>
      <c r="I219" s="48">
        <f t="shared" si="108"/>
        <v>154.93999999999997</v>
      </c>
      <c r="J219" s="49">
        <f t="shared" si="102"/>
        <v>1.8854585297217882E-2</v>
      </c>
      <c r="K219" s="50">
        <f t="shared" si="103"/>
        <v>7.7346348930226538</v>
      </c>
      <c r="L219" s="51">
        <f t="shared" si="85"/>
        <v>4418722.6927480567</v>
      </c>
      <c r="M219" s="49">
        <f t="shared" si="86"/>
        <v>2.0983016210730721E-2</v>
      </c>
      <c r="N219" s="43">
        <f t="shared" si="87"/>
        <v>19.854224760526805</v>
      </c>
      <c r="O219" s="43">
        <f t="shared" si="88"/>
        <v>19.854224760526805</v>
      </c>
      <c r="P219" s="52">
        <f t="shared" si="104"/>
        <v>40.605616603738589</v>
      </c>
      <c r="Q219" s="52">
        <f t="shared" si="95"/>
        <v>65.84636410873189</v>
      </c>
      <c r="R219" s="54">
        <f t="shared" si="105"/>
        <v>8.8031107970115379</v>
      </c>
      <c r="S219" s="54">
        <f t="shared" si="96"/>
        <v>137.35731943651257</v>
      </c>
      <c r="T219" s="54">
        <f t="shared" si="97"/>
        <v>60.459841364265394</v>
      </c>
      <c r="U219" s="54">
        <f t="shared" si="98"/>
        <v>76.897478072247154</v>
      </c>
      <c r="V219" s="54">
        <f t="shared" si="89"/>
        <v>592.64677866980401</v>
      </c>
      <c r="W219" s="54">
        <f t="shared" si="90"/>
        <v>1356.4707998392876</v>
      </c>
      <c r="X219" s="54">
        <f t="shared" si="91"/>
        <v>1725.2639311081091</v>
      </c>
      <c r="Y219" s="54">
        <f t="shared" si="99"/>
        <v>3081.7347309473967</v>
      </c>
      <c r="Z219" s="43">
        <f t="shared" si="106"/>
        <v>28.875000000000004</v>
      </c>
      <c r="AA219" s="54">
        <f t="shared" si="107"/>
        <v>21.286857043602463</v>
      </c>
      <c r="AB219" s="54">
        <f t="shared" si="100"/>
        <v>65.84636410873189</v>
      </c>
      <c r="AC219" s="54">
        <f t="shared" si="92"/>
        <v>21.286857043602463</v>
      </c>
    </row>
    <row r="220" spans="1:29" ht="16.5" x14ac:dyDescent="0.35">
      <c r="A220" s="61">
        <f t="shared" si="93"/>
        <v>7.7714664877513329</v>
      </c>
      <c r="B220" s="43">
        <f t="shared" si="101"/>
        <v>527.5</v>
      </c>
      <c r="C220" s="42">
        <f t="shared" si="108"/>
        <v>154.93999999999997</v>
      </c>
      <c r="D220" s="51">
        <f t="shared" si="108"/>
        <v>500</v>
      </c>
      <c r="E220" s="56">
        <f t="shared" si="108"/>
        <v>0.2</v>
      </c>
      <c r="F220" s="57">
        <f t="shared" si="108"/>
        <v>980.23210993750001</v>
      </c>
      <c r="G220" s="58">
        <f t="shared" si="108"/>
        <v>2.6584931595742973E-4</v>
      </c>
      <c r="H220" s="58">
        <f t="shared" si="108"/>
        <v>4.3110319016750285E-4</v>
      </c>
      <c r="I220" s="48">
        <f t="shared" si="108"/>
        <v>154.93999999999997</v>
      </c>
      <c r="J220" s="49">
        <f t="shared" si="102"/>
        <v>1.8854585297217882E-2</v>
      </c>
      <c r="K220" s="50">
        <f t="shared" si="103"/>
        <v>7.7714664877513329</v>
      </c>
      <c r="L220" s="51">
        <f t="shared" si="85"/>
        <v>4439764.2293801894</v>
      </c>
      <c r="M220" s="49">
        <f t="shared" si="86"/>
        <v>2.0982635114368375E-2</v>
      </c>
      <c r="N220" s="43">
        <f t="shared" si="87"/>
        <v>20.043398787051178</v>
      </c>
      <c r="O220" s="43">
        <f t="shared" si="88"/>
        <v>20.043398787051178</v>
      </c>
      <c r="P220" s="52">
        <f t="shared" si="104"/>
        <v>40.798976682803996</v>
      </c>
      <c r="Q220" s="52">
        <f t="shared" si="95"/>
        <v>66.159918223535385</v>
      </c>
      <c r="R220" s="54">
        <f t="shared" si="105"/>
        <v>8.8031107970115379</v>
      </c>
      <c r="S220" s="54">
        <f t="shared" si="96"/>
        <v>138.24258168343022</v>
      </c>
      <c r="T220" s="54">
        <f t="shared" si="97"/>
        <v>60.84237546985517</v>
      </c>
      <c r="U220" s="54">
        <f t="shared" si="98"/>
        <v>77.400206213575018</v>
      </c>
      <c r="V220" s="54">
        <f t="shared" si="89"/>
        <v>596.39650080425724</v>
      </c>
      <c r="W220" s="54">
        <f t="shared" si="90"/>
        <v>1371.5535495875467</v>
      </c>
      <c r="X220" s="54">
        <f t="shared" si="91"/>
        <v>1744.8123409256762</v>
      </c>
      <c r="Y220" s="54">
        <f t="shared" si="99"/>
        <v>3116.3658905132229</v>
      </c>
      <c r="Z220" s="43">
        <f t="shared" si="106"/>
        <v>29.012500000000003</v>
      </c>
      <c r="AA220" s="54">
        <f t="shared" si="107"/>
        <v>21.153020243886672</v>
      </c>
      <c r="AB220" s="54">
        <f t="shared" si="100"/>
        <v>66.159918223535385</v>
      </c>
      <c r="AC220" s="54">
        <f t="shared" si="92"/>
        <v>21.153020243886672</v>
      </c>
    </row>
    <row r="221" spans="1:29" ht="16.5" x14ac:dyDescent="0.35">
      <c r="A221" s="61">
        <f t="shared" si="93"/>
        <v>7.8082980824800119</v>
      </c>
      <c r="B221" s="43">
        <f t="shared" si="101"/>
        <v>530</v>
      </c>
      <c r="C221" s="42">
        <f t="shared" si="108"/>
        <v>154.93999999999997</v>
      </c>
      <c r="D221" s="51">
        <f t="shared" si="108"/>
        <v>500</v>
      </c>
      <c r="E221" s="56">
        <f t="shared" si="108"/>
        <v>0.2</v>
      </c>
      <c r="F221" s="57">
        <f t="shared" si="108"/>
        <v>980.23210993750001</v>
      </c>
      <c r="G221" s="58">
        <f t="shared" si="108"/>
        <v>2.6584931595742973E-4</v>
      </c>
      <c r="H221" s="58">
        <f t="shared" si="108"/>
        <v>4.3110319016750285E-4</v>
      </c>
      <c r="I221" s="48">
        <f t="shared" si="108"/>
        <v>154.93999999999997</v>
      </c>
      <c r="J221" s="49">
        <f t="shared" si="102"/>
        <v>1.8854585297217882E-2</v>
      </c>
      <c r="K221" s="50">
        <f t="shared" si="103"/>
        <v>7.8082980824800119</v>
      </c>
      <c r="L221" s="51">
        <f t="shared" si="85"/>
        <v>4460805.7660123222</v>
      </c>
      <c r="M221" s="49">
        <f t="shared" si="86"/>
        <v>2.0982257417404667E-2</v>
      </c>
      <c r="N221" s="43">
        <f t="shared" si="87"/>
        <v>20.233469592478645</v>
      </c>
      <c r="O221" s="43">
        <f t="shared" si="88"/>
        <v>20.233469592478645</v>
      </c>
      <c r="P221" s="52">
        <f t="shared" si="104"/>
        <v>40.992336761869424</v>
      </c>
      <c r="Q221" s="52">
        <f t="shared" si="95"/>
        <v>66.473472338338865</v>
      </c>
      <c r="R221" s="54">
        <f t="shared" si="105"/>
        <v>8.8031107970115379</v>
      </c>
      <c r="S221" s="54">
        <f t="shared" si="96"/>
        <v>139.12963748815406</v>
      </c>
      <c r="T221" s="54">
        <f t="shared" si="97"/>
        <v>61.225806354348066</v>
      </c>
      <c r="U221" s="54">
        <f t="shared" si="98"/>
        <v>77.903831133805966</v>
      </c>
      <c r="V221" s="54">
        <f t="shared" si="89"/>
        <v>600.155013453474</v>
      </c>
      <c r="W221" s="54">
        <f t="shared" si="90"/>
        <v>1386.7383490514731</v>
      </c>
      <c r="X221" s="54">
        <f t="shared" si="91"/>
        <v>1764.488482945178</v>
      </c>
      <c r="Y221" s="54">
        <f t="shared" si="99"/>
        <v>3151.2268319966511</v>
      </c>
      <c r="Z221" s="43">
        <f t="shared" si="106"/>
        <v>29.150000000000002</v>
      </c>
      <c r="AA221" s="54">
        <f t="shared" si="107"/>
        <v>21.02054797859925</v>
      </c>
      <c r="AB221" s="54">
        <f t="shared" si="100"/>
        <v>66.473472338338865</v>
      </c>
      <c r="AC221" s="54">
        <f t="shared" si="92"/>
        <v>21.02054797859925</v>
      </c>
    </row>
    <row r="222" spans="1:29" ht="16.5" x14ac:dyDescent="0.35">
      <c r="A222" s="61">
        <f t="shared" si="93"/>
        <v>7.8451296772086909</v>
      </c>
      <c r="B222" s="43">
        <f t="shared" si="101"/>
        <v>532.5</v>
      </c>
      <c r="C222" s="42">
        <f t="shared" si="108"/>
        <v>154.93999999999997</v>
      </c>
      <c r="D222" s="51">
        <f t="shared" si="108"/>
        <v>500</v>
      </c>
      <c r="E222" s="56">
        <f t="shared" si="108"/>
        <v>0.2</v>
      </c>
      <c r="F222" s="57">
        <f t="shared" si="108"/>
        <v>980.23210993750001</v>
      </c>
      <c r="G222" s="58">
        <f t="shared" si="108"/>
        <v>2.6584931595742973E-4</v>
      </c>
      <c r="H222" s="58">
        <f t="shared" si="108"/>
        <v>4.3110319016750285E-4</v>
      </c>
      <c r="I222" s="48">
        <f t="shared" si="108"/>
        <v>154.93999999999997</v>
      </c>
      <c r="J222" s="49">
        <f t="shared" si="102"/>
        <v>1.8854585297217882E-2</v>
      </c>
      <c r="K222" s="50">
        <f t="shared" si="103"/>
        <v>7.8451296772086909</v>
      </c>
      <c r="L222" s="51">
        <f t="shared" si="85"/>
        <v>4481847.3026444558</v>
      </c>
      <c r="M222" s="49">
        <f t="shared" si="86"/>
        <v>2.0981883073764949E-2</v>
      </c>
      <c r="N222" s="43">
        <f t="shared" si="87"/>
        <v>20.42443717589293</v>
      </c>
      <c r="O222" s="43">
        <f t="shared" si="88"/>
        <v>20.42443717589293</v>
      </c>
      <c r="P222" s="52">
        <f t="shared" si="104"/>
        <v>41.185696840934845</v>
      </c>
      <c r="Q222" s="52">
        <f t="shared" si="95"/>
        <v>66.787026453142346</v>
      </c>
      <c r="R222" s="54">
        <f t="shared" si="105"/>
        <v>8.8031107970115379</v>
      </c>
      <c r="S222" s="54">
        <f t="shared" si="96"/>
        <v>140.01848684885152</v>
      </c>
      <c r="T222" s="54">
        <f t="shared" si="97"/>
        <v>61.610134016827772</v>
      </c>
      <c r="U222" s="54">
        <f t="shared" si="98"/>
        <v>78.408352832023738</v>
      </c>
      <c r="V222" s="54">
        <f t="shared" si="89"/>
        <v>603.92231660847233</v>
      </c>
      <c r="W222" s="54">
        <f t="shared" si="90"/>
        <v>1402.0254856393499</v>
      </c>
      <c r="X222" s="54">
        <f t="shared" si="91"/>
        <v>1784.292644574899</v>
      </c>
      <c r="Y222" s="54">
        <f t="shared" si="99"/>
        <v>3186.3181302142489</v>
      </c>
      <c r="Z222" s="43">
        <f t="shared" si="106"/>
        <v>29.287500000000005</v>
      </c>
      <c r="AA222" s="54">
        <f t="shared" si="107"/>
        <v>20.889420556177946</v>
      </c>
      <c r="AB222" s="54">
        <f t="shared" si="100"/>
        <v>66.787026453142346</v>
      </c>
      <c r="AC222" s="54">
        <f t="shared" si="92"/>
        <v>20.889420556177946</v>
      </c>
    </row>
    <row r="223" spans="1:29" ht="16.5" x14ac:dyDescent="0.35">
      <c r="A223" s="61">
        <f t="shared" si="93"/>
        <v>7.8819612719373708</v>
      </c>
      <c r="B223" s="43">
        <f t="shared" si="101"/>
        <v>535</v>
      </c>
      <c r="C223" s="42">
        <f t="shared" si="108"/>
        <v>154.93999999999997</v>
      </c>
      <c r="D223" s="51">
        <f t="shared" si="108"/>
        <v>500</v>
      </c>
      <c r="E223" s="56">
        <f t="shared" si="108"/>
        <v>0.2</v>
      </c>
      <c r="F223" s="57">
        <f t="shared" si="108"/>
        <v>980.23210993750001</v>
      </c>
      <c r="G223" s="58">
        <f t="shared" si="108"/>
        <v>2.6584931595742973E-4</v>
      </c>
      <c r="H223" s="58">
        <f t="shared" si="108"/>
        <v>4.3110319016750285E-4</v>
      </c>
      <c r="I223" s="48">
        <f t="shared" si="108"/>
        <v>154.93999999999997</v>
      </c>
      <c r="J223" s="49">
        <f t="shared" si="102"/>
        <v>1.8854585297217882E-2</v>
      </c>
      <c r="K223" s="50">
        <f t="shared" si="103"/>
        <v>7.8819612719373708</v>
      </c>
      <c r="L223" s="51">
        <f t="shared" si="85"/>
        <v>4502888.8392765904</v>
      </c>
      <c r="M223" s="49">
        <f t="shared" si="86"/>
        <v>2.0981512038210592E-2</v>
      </c>
      <c r="N223" s="43">
        <f t="shared" si="87"/>
        <v>20.616301536385972</v>
      </c>
      <c r="O223" s="43">
        <f t="shared" si="88"/>
        <v>20.616301536385972</v>
      </c>
      <c r="P223" s="52">
        <f t="shared" si="104"/>
        <v>41.379056920000266</v>
      </c>
      <c r="Q223" s="52">
        <f t="shared" si="95"/>
        <v>67.100580567945826</v>
      </c>
      <c r="R223" s="54">
        <f t="shared" si="105"/>
        <v>8.8031107970115379</v>
      </c>
      <c r="S223" s="54">
        <f t="shared" si="96"/>
        <v>140.90912976370652</v>
      </c>
      <c r="T223" s="54">
        <f t="shared" si="97"/>
        <v>61.995358456386242</v>
      </c>
      <c r="U223" s="54">
        <f t="shared" si="98"/>
        <v>78.91377130732026</v>
      </c>
      <c r="V223" s="54">
        <f t="shared" si="89"/>
        <v>607.69841026035124</v>
      </c>
      <c r="W223" s="54">
        <f t="shared" si="90"/>
        <v>1417.415246759258</v>
      </c>
      <c r="X223" s="54">
        <f t="shared" si="91"/>
        <v>1804.2251132229203</v>
      </c>
      <c r="Y223" s="54">
        <f t="shared" si="99"/>
        <v>3221.6403599821783</v>
      </c>
      <c r="Z223" s="43">
        <f t="shared" si="106"/>
        <v>29.425000000000004</v>
      </c>
      <c r="AA223" s="54">
        <f t="shared" si="107"/>
        <v>20.759618656054794</v>
      </c>
      <c r="AB223" s="54">
        <f t="shared" si="100"/>
        <v>67.100580567945826</v>
      </c>
      <c r="AC223" s="54">
        <f t="shared" si="92"/>
        <v>20.759618656054794</v>
      </c>
    </row>
    <row r="224" spans="1:29" ht="16.5" x14ac:dyDescent="0.35">
      <c r="A224" s="61">
        <f t="shared" si="93"/>
        <v>7.9187928666660508</v>
      </c>
      <c r="B224" s="43">
        <f t="shared" si="101"/>
        <v>537.5</v>
      </c>
      <c r="C224" s="42">
        <f t="shared" si="108"/>
        <v>154.93999999999997</v>
      </c>
      <c r="D224" s="51">
        <f t="shared" si="108"/>
        <v>500</v>
      </c>
      <c r="E224" s="56">
        <f t="shared" si="108"/>
        <v>0.2</v>
      </c>
      <c r="F224" s="57">
        <f t="shared" si="108"/>
        <v>980.23210993750001</v>
      </c>
      <c r="G224" s="58">
        <f t="shared" si="108"/>
        <v>2.6584931595742973E-4</v>
      </c>
      <c r="H224" s="58">
        <f t="shared" si="108"/>
        <v>4.3110319016750285E-4</v>
      </c>
      <c r="I224" s="48">
        <f t="shared" si="108"/>
        <v>154.93999999999997</v>
      </c>
      <c r="J224" s="49">
        <f t="shared" si="102"/>
        <v>1.8854585297217882E-2</v>
      </c>
      <c r="K224" s="50">
        <f t="shared" si="103"/>
        <v>7.9187928666660508</v>
      </c>
      <c r="L224" s="51">
        <f t="shared" si="85"/>
        <v>4523930.375908725</v>
      </c>
      <c r="M224" s="49">
        <f t="shared" si="86"/>
        <v>2.0981144266320056E-2</v>
      </c>
      <c r="N224" s="43">
        <f t="shared" si="87"/>
        <v>20.80906267305788</v>
      </c>
      <c r="O224" s="43">
        <f t="shared" si="88"/>
        <v>20.80906267305788</v>
      </c>
      <c r="P224" s="52">
        <f t="shared" si="104"/>
        <v>41.572416999065688</v>
      </c>
      <c r="Q224" s="52">
        <f t="shared" si="95"/>
        <v>67.414134682749321</v>
      </c>
      <c r="R224" s="54">
        <f t="shared" si="105"/>
        <v>8.8031107970115379</v>
      </c>
      <c r="S224" s="54">
        <f t="shared" si="96"/>
        <v>141.80156623091926</v>
      </c>
      <c r="T224" s="54">
        <f t="shared" si="97"/>
        <v>62.381479672123568</v>
      </c>
      <c r="U224" s="54">
        <f t="shared" si="98"/>
        <v>79.42008655879566</v>
      </c>
      <c r="V224" s="54">
        <f t="shared" si="89"/>
        <v>611.48329440028954</v>
      </c>
      <c r="W224" s="54">
        <f t="shared" si="90"/>
        <v>1432.9079198190775</v>
      </c>
      <c r="X224" s="54">
        <f t="shared" si="91"/>
        <v>1824.2861762971224</v>
      </c>
      <c r="Y224" s="54">
        <f t="shared" si="99"/>
        <v>3257.1940961161999</v>
      </c>
      <c r="Z224" s="43">
        <f t="shared" si="106"/>
        <v>29.562500000000004</v>
      </c>
      <c r="AA224" s="54">
        <f t="shared" si="107"/>
        <v>20.631123320005543</v>
      </c>
      <c r="AB224" s="54">
        <f t="shared" si="100"/>
        <v>67.414134682749321</v>
      </c>
      <c r="AC224" s="54">
        <f t="shared" si="92"/>
        <v>20.631123320005543</v>
      </c>
    </row>
    <row r="225" spans="1:29" ht="16.5" x14ac:dyDescent="0.35">
      <c r="A225" s="61">
        <f t="shared" si="93"/>
        <v>7.9556244613947298</v>
      </c>
      <c r="B225" s="43">
        <f t="shared" si="101"/>
        <v>540</v>
      </c>
      <c r="C225" s="42">
        <f t="shared" si="108"/>
        <v>154.93999999999997</v>
      </c>
      <c r="D225" s="51">
        <f t="shared" si="108"/>
        <v>500</v>
      </c>
      <c r="E225" s="56">
        <f t="shared" si="108"/>
        <v>0.2</v>
      </c>
      <c r="F225" s="57">
        <f t="shared" si="108"/>
        <v>980.23210993750001</v>
      </c>
      <c r="G225" s="58">
        <f t="shared" si="108"/>
        <v>2.6584931595742973E-4</v>
      </c>
      <c r="H225" s="58">
        <f t="shared" si="108"/>
        <v>4.3110319016750285E-4</v>
      </c>
      <c r="I225" s="48">
        <f t="shared" si="108"/>
        <v>154.93999999999997</v>
      </c>
      <c r="J225" s="49">
        <f t="shared" si="102"/>
        <v>1.8854585297217882E-2</v>
      </c>
      <c r="K225" s="50">
        <f t="shared" si="103"/>
        <v>7.9556244613947298</v>
      </c>
      <c r="L225" s="51">
        <f t="shared" si="85"/>
        <v>4544971.9125408577</v>
      </c>
      <c r="M225" s="49">
        <f t="shared" si="86"/>
        <v>2.0980779714470373E-2</v>
      </c>
      <c r="N225" s="43">
        <f t="shared" si="87"/>
        <v>21.002720585016739</v>
      </c>
      <c r="O225" s="43">
        <f t="shared" si="88"/>
        <v>21.002720585016739</v>
      </c>
      <c r="P225" s="52">
        <f t="shared" si="104"/>
        <v>41.765777078131109</v>
      </c>
      <c r="Q225" s="52">
        <f t="shared" si="95"/>
        <v>67.727688797552801</v>
      </c>
      <c r="R225" s="54">
        <f t="shared" si="105"/>
        <v>8.8031107970115379</v>
      </c>
      <c r="S225" s="54">
        <f t="shared" si="96"/>
        <v>142.69579624870585</v>
      </c>
      <c r="T225" s="54">
        <f t="shared" si="97"/>
        <v>62.768497663147848</v>
      </c>
      <c r="U225" s="54">
        <f t="shared" si="98"/>
        <v>79.927298585558006</v>
      </c>
      <c r="V225" s="54">
        <f t="shared" si="89"/>
        <v>615.27696901954448</v>
      </c>
      <c r="W225" s="54">
        <f t="shared" si="90"/>
        <v>1448.5037922264889</v>
      </c>
      <c r="X225" s="54">
        <f t="shared" si="91"/>
        <v>1844.4761212051849</v>
      </c>
      <c r="Y225" s="54">
        <f t="shared" si="99"/>
        <v>3292.9799134316736</v>
      </c>
      <c r="Z225" s="43">
        <f t="shared" si="106"/>
        <v>29.700000000000003</v>
      </c>
      <c r="AA225" s="54">
        <f t="shared" si="107"/>
        <v>20.503915943739617</v>
      </c>
      <c r="AB225" s="54">
        <f t="shared" si="100"/>
        <v>67.727688797552801</v>
      </c>
      <c r="AC225" s="54">
        <f t="shared" si="92"/>
        <v>20.503915943739617</v>
      </c>
    </row>
    <row r="226" spans="1:29" ht="16.5" x14ac:dyDescent="0.35">
      <c r="A226" s="61">
        <f t="shared" si="93"/>
        <v>7.9924560561234088</v>
      </c>
      <c r="B226" s="43">
        <f t="shared" si="101"/>
        <v>542.5</v>
      </c>
      <c r="C226" s="42">
        <f t="shared" si="108"/>
        <v>154.93999999999997</v>
      </c>
      <c r="D226" s="51">
        <f t="shared" si="108"/>
        <v>500</v>
      </c>
      <c r="E226" s="56">
        <f t="shared" si="108"/>
        <v>0.2</v>
      </c>
      <c r="F226" s="57">
        <f t="shared" si="108"/>
        <v>980.23210993750001</v>
      </c>
      <c r="G226" s="58">
        <f t="shared" si="108"/>
        <v>2.6584931595742973E-4</v>
      </c>
      <c r="H226" s="58">
        <f t="shared" si="108"/>
        <v>4.3110319016750285E-4</v>
      </c>
      <c r="I226" s="48">
        <f t="shared" si="108"/>
        <v>154.93999999999997</v>
      </c>
      <c r="J226" s="49">
        <f t="shared" si="102"/>
        <v>1.8854585297217882E-2</v>
      </c>
      <c r="K226" s="50">
        <f t="shared" si="103"/>
        <v>7.9924560561234088</v>
      </c>
      <c r="L226" s="51">
        <f t="shared" si="85"/>
        <v>4566013.4491729904</v>
      </c>
      <c r="M226" s="49">
        <f t="shared" si="86"/>
        <v>2.0980418339819246E-2</v>
      </c>
      <c r="N226" s="43">
        <f t="shared" si="87"/>
        <v>21.197275271378587</v>
      </c>
      <c r="O226" s="43">
        <f t="shared" si="88"/>
        <v>21.197275271378587</v>
      </c>
      <c r="P226" s="52">
        <f t="shared" si="104"/>
        <v>41.95913715719653</v>
      </c>
      <c r="Q226" s="52">
        <f t="shared" si="95"/>
        <v>68.041242912356267</v>
      </c>
      <c r="R226" s="54">
        <f t="shared" si="105"/>
        <v>8.8031107970115379</v>
      </c>
      <c r="S226" s="54">
        <f t="shared" si="96"/>
        <v>143.59181981529844</v>
      </c>
      <c r="T226" s="54">
        <f t="shared" si="97"/>
        <v>63.156412428575116</v>
      </c>
      <c r="U226" s="54">
        <f t="shared" si="98"/>
        <v>80.435407386723313</v>
      </c>
      <c r="V226" s="54">
        <f t="shared" si="89"/>
        <v>619.07943410945131</v>
      </c>
      <c r="W226" s="54">
        <f t="shared" si="90"/>
        <v>1464.2031513889744</v>
      </c>
      <c r="X226" s="54">
        <f t="shared" si="91"/>
        <v>1864.7952353545893</v>
      </c>
      <c r="Y226" s="54">
        <f t="shared" si="99"/>
        <v>3328.998386743564</v>
      </c>
      <c r="Z226" s="43">
        <f t="shared" si="106"/>
        <v>29.837500000000002</v>
      </c>
      <c r="AA226" s="54">
        <f t="shared" si="107"/>
        <v>20.377978268722828</v>
      </c>
      <c r="AB226" s="54">
        <f t="shared" si="100"/>
        <v>68.041242912356267</v>
      </c>
      <c r="AC226" s="54">
        <f t="shared" si="92"/>
        <v>20.377978268722828</v>
      </c>
    </row>
    <row r="227" spans="1:29" ht="16.5" x14ac:dyDescent="0.35">
      <c r="A227" s="61">
        <f t="shared" si="93"/>
        <v>8.0292876508520887</v>
      </c>
      <c r="B227" s="43">
        <f t="shared" si="101"/>
        <v>545</v>
      </c>
      <c r="C227" s="42">
        <f t="shared" si="108"/>
        <v>154.93999999999997</v>
      </c>
      <c r="D227" s="51">
        <f t="shared" si="108"/>
        <v>500</v>
      </c>
      <c r="E227" s="56">
        <f t="shared" si="108"/>
        <v>0.2</v>
      </c>
      <c r="F227" s="57">
        <f t="shared" si="108"/>
        <v>980.23210993750001</v>
      </c>
      <c r="G227" s="58">
        <f t="shared" si="108"/>
        <v>2.6584931595742973E-4</v>
      </c>
      <c r="H227" s="58">
        <f t="shared" si="108"/>
        <v>4.3110319016750285E-4</v>
      </c>
      <c r="I227" s="48">
        <f t="shared" si="108"/>
        <v>154.93999999999997</v>
      </c>
      <c r="J227" s="49">
        <f t="shared" si="102"/>
        <v>1.8854585297217882E-2</v>
      </c>
      <c r="K227" s="50">
        <f t="shared" si="103"/>
        <v>8.0292876508520887</v>
      </c>
      <c r="L227" s="51">
        <f t="shared" si="85"/>
        <v>4587054.985805124</v>
      </c>
      <c r="M227" s="49">
        <f t="shared" si="86"/>
        <v>2.0980060100287534E-2</v>
      </c>
      <c r="N227" s="43">
        <f t="shared" si="87"/>
        <v>21.39272673126726</v>
      </c>
      <c r="O227" s="43">
        <f t="shared" si="88"/>
        <v>21.39272673126726</v>
      </c>
      <c r="P227" s="52">
        <f t="shared" si="104"/>
        <v>42.152497236261958</v>
      </c>
      <c r="Q227" s="52">
        <f t="shared" si="95"/>
        <v>68.354797027159776</v>
      </c>
      <c r="R227" s="54">
        <f t="shared" si="105"/>
        <v>8.8031107970115379</v>
      </c>
      <c r="S227" s="54">
        <f t="shared" si="96"/>
        <v>144.48963692894472</v>
      </c>
      <c r="T227" s="54">
        <f t="shared" si="97"/>
        <v>63.545223967529218</v>
      </c>
      <c r="U227" s="54">
        <f t="shared" si="98"/>
        <v>80.944412961415495</v>
      </c>
      <c r="V227" s="54">
        <f t="shared" si="89"/>
        <v>622.89068966142156</v>
      </c>
      <c r="W227" s="54">
        <f t="shared" si="90"/>
        <v>1480.0062847138215</v>
      </c>
      <c r="X227" s="54">
        <f t="shared" si="91"/>
        <v>1885.2438061526257</v>
      </c>
      <c r="Y227" s="54">
        <f t="shared" si="99"/>
        <v>3365.250090866447</v>
      </c>
      <c r="Z227" s="43">
        <f t="shared" si="106"/>
        <v>29.975000000000005</v>
      </c>
      <c r="AA227" s="54">
        <f t="shared" si="107"/>
        <v>20.253292374225332</v>
      </c>
      <c r="AB227" s="54">
        <f t="shared" si="100"/>
        <v>68.354797027159776</v>
      </c>
      <c r="AC227" s="54">
        <f t="shared" si="92"/>
        <v>20.253292374225332</v>
      </c>
    </row>
    <row r="228" spans="1:29" ht="16.5" x14ac:dyDescent="0.35">
      <c r="A228" s="61">
        <f t="shared" si="93"/>
        <v>8.0661192455807686</v>
      </c>
      <c r="B228" s="43">
        <f t="shared" si="101"/>
        <v>547.5</v>
      </c>
      <c r="C228" s="42">
        <f t="shared" si="108"/>
        <v>154.93999999999997</v>
      </c>
      <c r="D228" s="51">
        <f t="shared" si="108"/>
        <v>500</v>
      </c>
      <c r="E228" s="56">
        <f t="shared" si="108"/>
        <v>0.2</v>
      </c>
      <c r="F228" s="57">
        <f t="shared" si="108"/>
        <v>980.23210993750001</v>
      </c>
      <c r="G228" s="58">
        <f t="shared" si="108"/>
        <v>2.6584931595742973E-4</v>
      </c>
      <c r="H228" s="58">
        <f t="shared" si="108"/>
        <v>4.3110319016750285E-4</v>
      </c>
      <c r="I228" s="48">
        <f t="shared" si="108"/>
        <v>154.93999999999997</v>
      </c>
      <c r="J228" s="49">
        <f t="shared" si="102"/>
        <v>1.8854585297217882E-2</v>
      </c>
      <c r="K228" s="50">
        <f t="shared" si="103"/>
        <v>8.0661192455807686</v>
      </c>
      <c r="L228" s="51">
        <f t="shared" si="85"/>
        <v>4608096.5224372586</v>
      </c>
      <c r="M228" s="49">
        <f t="shared" si="86"/>
        <v>2.097970495454228E-2</v>
      </c>
      <c r="N228" s="43">
        <f t="shared" si="87"/>
        <v>21.589074963814294</v>
      </c>
      <c r="O228" s="43">
        <f t="shared" si="88"/>
        <v>21.589074963814294</v>
      </c>
      <c r="P228" s="52">
        <f t="shared" si="104"/>
        <v>42.345857315327365</v>
      </c>
      <c r="Q228" s="52">
        <f t="shared" si="95"/>
        <v>68.668351141963242</v>
      </c>
      <c r="R228" s="54">
        <f t="shared" si="105"/>
        <v>8.8031107970115379</v>
      </c>
      <c r="S228" s="54">
        <f t="shared" si="96"/>
        <v>145.38924758790768</v>
      </c>
      <c r="T228" s="54">
        <f t="shared" si="97"/>
        <v>63.934932279141663</v>
      </c>
      <c r="U228" s="54">
        <f t="shared" si="98"/>
        <v>81.454315308765999</v>
      </c>
      <c r="V228" s="54">
        <f t="shared" si="89"/>
        <v>626.71073566694201</v>
      </c>
      <c r="W228" s="54">
        <f t="shared" si="90"/>
        <v>1495.9134796081223</v>
      </c>
      <c r="X228" s="54">
        <f t="shared" si="91"/>
        <v>1905.8221210063839</v>
      </c>
      <c r="Y228" s="54">
        <f t="shared" si="99"/>
        <v>3401.7356006145064</v>
      </c>
      <c r="Z228" s="43">
        <f t="shared" si="106"/>
        <v>30.112500000000004</v>
      </c>
      <c r="AA228" s="54">
        <f t="shared" si="107"/>
        <v>20.129840669587683</v>
      </c>
      <c r="AB228" s="54">
        <f t="shared" si="100"/>
        <v>68.668351141963242</v>
      </c>
      <c r="AC228" s="54">
        <f t="shared" si="92"/>
        <v>20.129840669587683</v>
      </c>
    </row>
    <row r="229" spans="1:29" ht="16.5" x14ac:dyDescent="0.35">
      <c r="A229" s="61">
        <f t="shared" si="93"/>
        <v>8.1029508403094468</v>
      </c>
      <c r="B229" s="43">
        <f t="shared" si="101"/>
        <v>550</v>
      </c>
      <c r="C229" s="42">
        <f t="shared" si="108"/>
        <v>154.93999999999997</v>
      </c>
      <c r="D229" s="51">
        <f t="shared" si="108"/>
        <v>500</v>
      </c>
      <c r="E229" s="56">
        <f t="shared" si="108"/>
        <v>0.2</v>
      </c>
      <c r="F229" s="57">
        <f t="shared" si="108"/>
        <v>980.23210993750001</v>
      </c>
      <c r="G229" s="58">
        <f t="shared" si="108"/>
        <v>2.6584931595742973E-4</v>
      </c>
      <c r="H229" s="58">
        <f t="shared" si="108"/>
        <v>4.3110319016750285E-4</v>
      </c>
      <c r="I229" s="48">
        <f t="shared" si="108"/>
        <v>154.93999999999997</v>
      </c>
      <c r="J229" s="49">
        <f t="shared" si="102"/>
        <v>1.8854585297217882E-2</v>
      </c>
      <c r="K229" s="50">
        <f t="shared" si="103"/>
        <v>8.1029508403094468</v>
      </c>
      <c r="L229" s="51">
        <f t="shared" si="85"/>
        <v>4629138.0590693913</v>
      </c>
      <c r="M229" s="49">
        <f t="shared" si="86"/>
        <v>2.0979352861980119E-2</v>
      </c>
      <c r="N229" s="43">
        <f t="shared" si="87"/>
        <v>21.7863199681588</v>
      </c>
      <c r="O229" s="43">
        <f t="shared" si="88"/>
        <v>21.7863199681588</v>
      </c>
      <c r="P229" s="52">
        <f t="shared" si="104"/>
        <v>42.5392173943928</v>
      </c>
      <c r="Q229" s="52">
        <f t="shared" si="95"/>
        <v>68.981905256766751</v>
      </c>
      <c r="R229" s="54">
        <f t="shared" si="105"/>
        <v>8.8031107970115379</v>
      </c>
      <c r="S229" s="54">
        <f t="shared" si="96"/>
        <v>146.29065179046563</v>
      </c>
      <c r="T229" s="54">
        <f t="shared" si="97"/>
        <v>64.3255373625516</v>
      </c>
      <c r="U229" s="54">
        <f t="shared" si="98"/>
        <v>81.965114427914003</v>
      </c>
      <c r="V229" s="54">
        <f t="shared" si="89"/>
        <v>630.53957211757438</v>
      </c>
      <c r="W229" s="54">
        <f t="shared" si="90"/>
        <v>1511.9250234787769</v>
      </c>
      <c r="X229" s="54">
        <f t="shared" si="91"/>
        <v>1926.5304673227649</v>
      </c>
      <c r="Y229" s="54">
        <f t="shared" si="99"/>
        <v>3438.4554908015416</v>
      </c>
      <c r="Z229" s="43">
        <f t="shared" si="106"/>
        <v>30.250000000000004</v>
      </c>
      <c r="AA229" s="54">
        <f t="shared" si="107"/>
        <v>20.007605886698009</v>
      </c>
      <c r="AB229" s="54">
        <f t="shared" si="100"/>
        <v>68.981905256766751</v>
      </c>
      <c r="AC229" s="54">
        <f t="shared" si="92"/>
        <v>20.007605886698009</v>
      </c>
    </row>
    <row r="230" spans="1:29" ht="16.5" x14ac:dyDescent="0.35">
      <c r="A230" s="61">
        <f t="shared" si="93"/>
        <v>8.1397824350381267</v>
      </c>
      <c r="B230" s="43">
        <f t="shared" si="101"/>
        <v>552.5</v>
      </c>
      <c r="C230" s="42">
        <f t="shared" si="108"/>
        <v>154.93999999999997</v>
      </c>
      <c r="D230" s="51">
        <f t="shared" si="108"/>
        <v>500</v>
      </c>
      <c r="E230" s="56">
        <f t="shared" si="108"/>
        <v>0.2</v>
      </c>
      <c r="F230" s="57">
        <f t="shared" si="108"/>
        <v>980.23210993750001</v>
      </c>
      <c r="G230" s="58">
        <f t="shared" si="108"/>
        <v>2.6584931595742973E-4</v>
      </c>
      <c r="H230" s="58">
        <f t="shared" si="108"/>
        <v>4.3110319016750285E-4</v>
      </c>
      <c r="I230" s="48">
        <f t="shared" si="108"/>
        <v>154.93999999999997</v>
      </c>
      <c r="J230" s="49">
        <f t="shared" si="102"/>
        <v>1.8854585297217882E-2</v>
      </c>
      <c r="K230" s="50">
        <f t="shared" si="103"/>
        <v>8.1397824350381267</v>
      </c>
      <c r="L230" s="51">
        <f t="shared" si="85"/>
        <v>4650179.5957015259</v>
      </c>
      <c r="M230" s="49">
        <f t="shared" si="86"/>
        <v>2.0979003782711211E-2</v>
      </c>
      <c r="N230" s="43">
        <f t="shared" si="87"/>
        <v>21.98446174344744</v>
      </c>
      <c r="O230" s="43">
        <f t="shared" si="88"/>
        <v>21.98446174344744</v>
      </c>
      <c r="P230" s="52">
        <f t="shared" si="104"/>
        <v>42.732577473458228</v>
      </c>
      <c r="Q230" s="52">
        <f t="shared" si="95"/>
        <v>69.295459371570232</v>
      </c>
      <c r="R230" s="54">
        <f t="shared" si="105"/>
        <v>8.8031107970115379</v>
      </c>
      <c r="S230" s="54">
        <f t="shared" si="96"/>
        <v>147.19384953491181</v>
      </c>
      <c r="T230" s="54">
        <f t="shared" si="97"/>
        <v>64.717039216905675</v>
      </c>
      <c r="U230" s="54">
        <f t="shared" si="98"/>
        <v>82.47681031800613</v>
      </c>
      <c r="V230" s="54">
        <f t="shared" si="89"/>
        <v>634.37719900495381</v>
      </c>
      <c r="W230" s="54">
        <f t="shared" si="90"/>
        <v>1528.0412037324948</v>
      </c>
      <c r="X230" s="54">
        <f t="shared" si="91"/>
        <v>1947.3691325084778</v>
      </c>
      <c r="Y230" s="54">
        <f t="shared" si="99"/>
        <v>3475.4103362409724</v>
      </c>
      <c r="Z230" s="43">
        <f t="shared" si="106"/>
        <v>30.387500000000003</v>
      </c>
      <c r="AA230" s="54">
        <f t="shared" si="107"/>
        <v>19.886571072673615</v>
      </c>
      <c r="AB230" s="54">
        <f t="shared" si="100"/>
        <v>69.295459371570232</v>
      </c>
      <c r="AC230" s="54">
        <f t="shared" si="92"/>
        <v>19.886571072673615</v>
      </c>
    </row>
    <row r="231" spans="1:29" ht="16.5" x14ac:dyDescent="0.35">
      <c r="A231" s="61">
        <f t="shared" si="93"/>
        <v>8.1766140297668048</v>
      </c>
      <c r="B231" s="43">
        <f t="shared" si="101"/>
        <v>555</v>
      </c>
      <c r="C231" s="42">
        <f t="shared" si="108"/>
        <v>154.93999999999997</v>
      </c>
      <c r="D231" s="51">
        <f t="shared" si="108"/>
        <v>500</v>
      </c>
      <c r="E231" s="56">
        <f t="shared" si="108"/>
        <v>0.2</v>
      </c>
      <c r="F231" s="57">
        <f t="shared" si="108"/>
        <v>980.23210993750001</v>
      </c>
      <c r="G231" s="58">
        <f t="shared" si="108"/>
        <v>2.6584931595742973E-4</v>
      </c>
      <c r="H231" s="58">
        <f t="shared" si="108"/>
        <v>4.3110319016750285E-4</v>
      </c>
      <c r="I231" s="48">
        <f t="shared" si="108"/>
        <v>154.93999999999997</v>
      </c>
      <c r="J231" s="49">
        <f t="shared" si="102"/>
        <v>1.8854585297217882E-2</v>
      </c>
      <c r="K231" s="50">
        <f t="shared" si="103"/>
        <v>8.1766140297668048</v>
      </c>
      <c r="L231" s="51">
        <f t="shared" si="85"/>
        <v>4671221.1323336596</v>
      </c>
      <c r="M231" s="49">
        <f t="shared" si="86"/>
        <v>2.0978657677543529E-2</v>
      </c>
      <c r="N231" s="43">
        <f t="shared" si="87"/>
        <v>22.183500288834214</v>
      </c>
      <c r="O231" s="43">
        <f t="shared" si="88"/>
        <v>22.183500288834214</v>
      </c>
      <c r="P231" s="52">
        <f t="shared" si="104"/>
        <v>42.925937552523642</v>
      </c>
      <c r="Q231" s="52">
        <f t="shared" si="95"/>
        <v>69.609013486373726</v>
      </c>
      <c r="R231" s="54">
        <f t="shared" si="105"/>
        <v>8.8031107970115379</v>
      </c>
      <c r="S231" s="54">
        <f t="shared" si="96"/>
        <v>148.09884081955425</v>
      </c>
      <c r="T231" s="54">
        <f t="shared" si="97"/>
        <v>65.10943784135786</v>
      </c>
      <c r="U231" s="54">
        <f t="shared" si="98"/>
        <v>82.989402978196395</v>
      </c>
      <c r="V231" s="54">
        <f t="shared" si="89"/>
        <v>638.22361632078719</v>
      </c>
      <c r="W231" s="54">
        <f t="shared" si="90"/>
        <v>1544.2623077757953</v>
      </c>
      <c r="X231" s="54">
        <f t="shared" si="91"/>
        <v>1968.3384039700427</v>
      </c>
      <c r="Y231" s="54">
        <f t="shared" si="99"/>
        <v>3512.600711745838</v>
      </c>
      <c r="Z231" s="43">
        <f t="shared" si="106"/>
        <v>30.525000000000002</v>
      </c>
      <c r="AA231" s="54">
        <f t="shared" si="107"/>
        <v>19.766719582740599</v>
      </c>
      <c r="AB231" s="54">
        <f t="shared" si="100"/>
        <v>69.609013486373726</v>
      </c>
      <c r="AC231" s="54">
        <f t="shared" si="92"/>
        <v>19.766719582740599</v>
      </c>
    </row>
    <row r="232" spans="1:29" ht="16.5" x14ac:dyDescent="0.35">
      <c r="A232" s="61">
        <f t="shared" si="93"/>
        <v>8.2134456244954848</v>
      </c>
      <c r="B232" s="43">
        <f t="shared" si="101"/>
        <v>557.5</v>
      </c>
      <c r="C232" s="42">
        <f t="shared" si="108"/>
        <v>154.93999999999997</v>
      </c>
      <c r="D232" s="51">
        <f t="shared" si="108"/>
        <v>500</v>
      </c>
      <c r="E232" s="56">
        <f t="shared" si="108"/>
        <v>0.2</v>
      </c>
      <c r="F232" s="57">
        <f t="shared" si="108"/>
        <v>980.23210993750001</v>
      </c>
      <c r="G232" s="58">
        <f t="shared" si="108"/>
        <v>2.6584931595742973E-4</v>
      </c>
      <c r="H232" s="58">
        <f t="shared" si="108"/>
        <v>4.3110319016750285E-4</v>
      </c>
      <c r="I232" s="48">
        <f t="shared" si="108"/>
        <v>154.93999999999997</v>
      </c>
      <c r="J232" s="49">
        <f t="shared" si="102"/>
        <v>1.8854585297217882E-2</v>
      </c>
      <c r="K232" s="50">
        <f t="shared" si="103"/>
        <v>8.2134456244954848</v>
      </c>
      <c r="L232" s="51">
        <f t="shared" si="85"/>
        <v>4692262.6689657923</v>
      </c>
      <c r="M232" s="49">
        <f t="shared" si="86"/>
        <v>2.0978314507967614E-2</v>
      </c>
      <c r="N232" s="43">
        <f t="shared" si="87"/>
        <v>22.383435603480482</v>
      </c>
      <c r="O232" s="43">
        <f t="shared" si="88"/>
        <v>22.383435603480482</v>
      </c>
      <c r="P232" s="52">
        <f t="shared" si="104"/>
        <v>43.119297631589063</v>
      </c>
      <c r="Q232" s="52">
        <f t="shared" si="95"/>
        <v>69.922567601177192</v>
      </c>
      <c r="R232" s="54">
        <f t="shared" si="105"/>
        <v>8.8031107970115379</v>
      </c>
      <c r="S232" s="54">
        <f t="shared" si="96"/>
        <v>149.0056256427157</v>
      </c>
      <c r="T232" s="54">
        <f t="shared" si="97"/>
        <v>65.502733235069542</v>
      </c>
      <c r="U232" s="54">
        <f t="shared" si="98"/>
        <v>83.502892407646129</v>
      </c>
      <c r="V232" s="54">
        <f t="shared" si="89"/>
        <v>642.07882405685416</v>
      </c>
      <c r="W232" s="54">
        <f t="shared" si="90"/>
        <v>1560.5886230150115</v>
      </c>
      <c r="X232" s="54">
        <f t="shared" si="91"/>
        <v>1989.4385691137913</v>
      </c>
      <c r="Y232" s="54">
        <f t="shared" si="99"/>
        <v>3550.0271921288031</v>
      </c>
      <c r="Z232" s="43">
        <f t="shared" si="106"/>
        <v>30.662500000000005</v>
      </c>
      <c r="AA232" s="54">
        <f t="shared" si="107"/>
        <v>19.648035073305195</v>
      </c>
      <c r="AB232" s="54">
        <f t="shared" si="100"/>
        <v>69.922567601177192</v>
      </c>
      <c r="AC232" s="54">
        <f t="shared" si="92"/>
        <v>19.648035073305195</v>
      </c>
    </row>
    <row r="233" spans="1:29" ht="16.5" x14ac:dyDescent="0.35">
      <c r="A233" s="61">
        <f t="shared" si="93"/>
        <v>8.2502772192241629</v>
      </c>
      <c r="B233" s="43">
        <f t="shared" si="101"/>
        <v>560</v>
      </c>
      <c r="C233" s="42">
        <f t="shared" si="108"/>
        <v>154.93999999999997</v>
      </c>
      <c r="D233" s="51">
        <f t="shared" si="108"/>
        <v>500</v>
      </c>
      <c r="E233" s="56">
        <f t="shared" si="108"/>
        <v>0.2</v>
      </c>
      <c r="F233" s="57">
        <f t="shared" si="108"/>
        <v>980.23210993750001</v>
      </c>
      <c r="G233" s="58">
        <f t="shared" si="108"/>
        <v>2.6584931595742973E-4</v>
      </c>
      <c r="H233" s="58">
        <f t="shared" si="108"/>
        <v>4.3110319016750285E-4</v>
      </c>
      <c r="I233" s="48">
        <f t="shared" si="108"/>
        <v>154.93999999999997</v>
      </c>
      <c r="J233" s="49">
        <f t="shared" si="102"/>
        <v>1.8854585297217882E-2</v>
      </c>
      <c r="K233" s="50">
        <f t="shared" si="103"/>
        <v>8.2502772192241629</v>
      </c>
      <c r="L233" s="51">
        <f t="shared" si="85"/>
        <v>4713304.2055979259</v>
      </c>
      <c r="M233" s="49">
        <f t="shared" si="86"/>
        <v>2.0977974236141662E-2</v>
      </c>
      <c r="N233" s="43">
        <f t="shared" si="87"/>
        <v>22.584267686554767</v>
      </c>
      <c r="O233" s="43">
        <f t="shared" si="88"/>
        <v>22.584267686554767</v>
      </c>
      <c r="P233" s="52">
        <f t="shared" si="104"/>
        <v>43.312657710654484</v>
      </c>
      <c r="Q233" s="52">
        <f t="shared" si="95"/>
        <v>70.236121715980687</v>
      </c>
      <c r="R233" s="54">
        <f t="shared" si="105"/>
        <v>8.8031107970115379</v>
      </c>
      <c r="S233" s="54">
        <f t="shared" si="96"/>
        <v>149.91420400273319</v>
      </c>
      <c r="T233" s="54">
        <f t="shared" si="97"/>
        <v>65.896925397209259</v>
      </c>
      <c r="U233" s="54">
        <f t="shared" si="98"/>
        <v>84.017278605523913</v>
      </c>
      <c r="V233" s="54">
        <f t="shared" si="89"/>
        <v>645.94282220500463</v>
      </c>
      <c r="W233" s="54">
        <f t="shared" si="90"/>
        <v>1577.0204368562897</v>
      </c>
      <c r="X233" s="54">
        <f t="shared" si="91"/>
        <v>2010.6699153458712</v>
      </c>
      <c r="Y233" s="54">
        <f t="shared" si="99"/>
        <v>3587.6903522021612</v>
      </c>
      <c r="Z233" s="43">
        <f t="shared" si="106"/>
        <v>30.800000000000004</v>
      </c>
      <c r="AA233" s="54">
        <f t="shared" si="107"/>
        <v>19.530501495210959</v>
      </c>
      <c r="AB233" s="54">
        <f t="shared" si="100"/>
        <v>70.236121715980687</v>
      </c>
      <c r="AC233" s="54">
        <f t="shared" si="92"/>
        <v>19.530501495210959</v>
      </c>
    </row>
    <row r="234" spans="1:29" ht="16.5" x14ac:dyDescent="0.35">
      <c r="A234" s="61">
        <f t="shared" si="93"/>
        <v>8.2871088139528428</v>
      </c>
      <c r="B234" s="43">
        <f t="shared" si="101"/>
        <v>562.5</v>
      </c>
      <c r="C234" s="42">
        <f t="shared" si="108"/>
        <v>154.93999999999997</v>
      </c>
      <c r="D234" s="51">
        <f t="shared" si="108"/>
        <v>500</v>
      </c>
      <c r="E234" s="56">
        <f t="shared" si="108"/>
        <v>0.2</v>
      </c>
      <c r="F234" s="57">
        <f t="shared" si="108"/>
        <v>980.23210993750001</v>
      </c>
      <c r="G234" s="58">
        <f t="shared" si="108"/>
        <v>2.6584931595742973E-4</v>
      </c>
      <c r="H234" s="58">
        <f t="shared" si="108"/>
        <v>4.3110319016750285E-4</v>
      </c>
      <c r="I234" s="48">
        <f t="shared" si="108"/>
        <v>154.93999999999997</v>
      </c>
      <c r="J234" s="49">
        <f t="shared" si="102"/>
        <v>1.8854585297217882E-2</v>
      </c>
      <c r="K234" s="50">
        <f t="shared" si="103"/>
        <v>8.2871088139528428</v>
      </c>
      <c r="L234" s="51">
        <f t="shared" si="85"/>
        <v>4734345.7422300596</v>
      </c>
      <c r="M234" s="49">
        <f t="shared" si="86"/>
        <v>2.0977636824877088E-2</v>
      </c>
      <c r="N234" s="43">
        <f t="shared" si="87"/>
        <v>22.78599653723272</v>
      </c>
      <c r="O234" s="43">
        <f t="shared" si="88"/>
        <v>22.78599653723272</v>
      </c>
      <c r="P234" s="52">
        <f t="shared" si="104"/>
        <v>43.506017789719905</v>
      </c>
      <c r="Q234" s="52">
        <f t="shared" si="95"/>
        <v>70.549675830784167</v>
      </c>
      <c r="R234" s="54">
        <f t="shared" si="105"/>
        <v>8.8031107970115379</v>
      </c>
      <c r="S234" s="54">
        <f t="shared" si="96"/>
        <v>150.82457589795797</v>
      </c>
      <c r="T234" s="54">
        <f t="shared" si="97"/>
        <v>66.292014326952625</v>
      </c>
      <c r="U234" s="54">
        <f t="shared" si="98"/>
        <v>84.532561571005346</v>
      </c>
      <c r="V234" s="54">
        <f t="shared" si="89"/>
        <v>649.81561075715751</v>
      </c>
      <c r="W234" s="54">
        <f t="shared" si="90"/>
        <v>1593.558036705592</v>
      </c>
      <c r="X234" s="54">
        <f t="shared" si="91"/>
        <v>2032.0327300722436</v>
      </c>
      <c r="Y234" s="54">
        <f t="shared" si="99"/>
        <v>3625.5907667778356</v>
      </c>
      <c r="Z234" s="43">
        <f t="shared" si="106"/>
        <v>30.937500000000004</v>
      </c>
      <c r="AA234" s="54">
        <f t="shared" si="107"/>
        <v>19.414103087175903</v>
      </c>
      <c r="AB234" s="54">
        <f t="shared" si="100"/>
        <v>70.549675830784167</v>
      </c>
      <c r="AC234" s="54">
        <f t="shared" si="92"/>
        <v>19.414103087175903</v>
      </c>
    </row>
    <row r="235" spans="1:29" ht="16.5" x14ac:dyDescent="0.35">
      <c r="A235" s="61">
        <f t="shared" si="93"/>
        <v>8.3239404086815227</v>
      </c>
      <c r="B235" s="43">
        <f t="shared" si="101"/>
        <v>565</v>
      </c>
      <c r="C235" s="42">
        <f t="shared" ref="C235:I249" si="109">C234</f>
        <v>154.93999999999997</v>
      </c>
      <c r="D235" s="51">
        <f t="shared" si="109"/>
        <v>500</v>
      </c>
      <c r="E235" s="56">
        <f t="shared" si="109"/>
        <v>0.2</v>
      </c>
      <c r="F235" s="57">
        <f t="shared" si="109"/>
        <v>980.23210993750001</v>
      </c>
      <c r="G235" s="58">
        <f t="shared" si="109"/>
        <v>2.6584931595742973E-4</v>
      </c>
      <c r="H235" s="58">
        <f t="shared" si="109"/>
        <v>4.3110319016750285E-4</v>
      </c>
      <c r="I235" s="48">
        <f t="shared" si="109"/>
        <v>154.93999999999997</v>
      </c>
      <c r="J235" s="49">
        <f t="shared" si="102"/>
        <v>1.8854585297217882E-2</v>
      </c>
      <c r="K235" s="50">
        <f t="shared" si="103"/>
        <v>8.3239404086815227</v>
      </c>
      <c r="L235" s="51">
        <f t="shared" si="85"/>
        <v>4755387.2788621942</v>
      </c>
      <c r="M235" s="49">
        <f t="shared" si="86"/>
        <v>2.0977302237624392E-2</v>
      </c>
      <c r="N235" s="43">
        <f t="shared" si="87"/>
        <v>22.98862215469703</v>
      </c>
      <c r="O235" s="43">
        <f t="shared" si="88"/>
        <v>22.98862215469703</v>
      </c>
      <c r="P235" s="52">
        <f t="shared" si="104"/>
        <v>43.699377868785326</v>
      </c>
      <c r="Q235" s="52">
        <f t="shared" si="95"/>
        <v>70.863229945587634</v>
      </c>
      <c r="R235" s="54">
        <f t="shared" si="105"/>
        <v>8.8031107970115379</v>
      </c>
      <c r="S235" s="54">
        <f t="shared" si="96"/>
        <v>151.73674132675549</v>
      </c>
      <c r="T235" s="54">
        <f t="shared" si="97"/>
        <v>66.68800002348236</v>
      </c>
      <c r="U235" s="54">
        <f t="shared" si="98"/>
        <v>85.048741303273118</v>
      </c>
      <c r="V235" s="54">
        <f t="shared" si="89"/>
        <v>653.69718970530164</v>
      </c>
      <c r="W235" s="54">
        <f t="shared" si="90"/>
        <v>1610.2017099686982</v>
      </c>
      <c r="X235" s="54">
        <f t="shared" si="91"/>
        <v>2053.5273006986886</v>
      </c>
      <c r="Y235" s="54">
        <f t="shared" si="99"/>
        <v>3663.7290106673868</v>
      </c>
      <c r="Z235" s="43">
        <f t="shared" si="106"/>
        <v>31.075000000000003</v>
      </c>
      <c r="AA235" s="54">
        <f t="shared" si="107"/>
        <v>19.298824369404059</v>
      </c>
      <c r="AB235" s="54">
        <f t="shared" si="100"/>
        <v>70.863229945587634</v>
      </c>
      <c r="AC235" s="54">
        <f t="shared" si="92"/>
        <v>19.298824369404059</v>
      </c>
    </row>
    <row r="236" spans="1:29" ht="16.5" x14ac:dyDescent="0.35">
      <c r="A236" s="61">
        <f t="shared" si="93"/>
        <v>8.3607720034102027</v>
      </c>
      <c r="B236" s="43">
        <f t="shared" si="101"/>
        <v>567.5</v>
      </c>
      <c r="C236" s="42">
        <f t="shared" si="109"/>
        <v>154.93999999999997</v>
      </c>
      <c r="D236" s="51">
        <f t="shared" si="109"/>
        <v>500</v>
      </c>
      <c r="E236" s="56">
        <f t="shared" si="109"/>
        <v>0.2</v>
      </c>
      <c r="F236" s="57">
        <f t="shared" si="109"/>
        <v>980.23210993750001</v>
      </c>
      <c r="G236" s="58">
        <f t="shared" si="109"/>
        <v>2.6584931595742973E-4</v>
      </c>
      <c r="H236" s="58">
        <f t="shared" si="109"/>
        <v>4.3110319016750285E-4</v>
      </c>
      <c r="I236" s="48">
        <f t="shared" si="109"/>
        <v>154.93999999999997</v>
      </c>
      <c r="J236" s="49">
        <f t="shared" si="102"/>
        <v>1.8854585297217882E-2</v>
      </c>
      <c r="K236" s="50">
        <f t="shared" si="103"/>
        <v>8.3607720034102027</v>
      </c>
      <c r="L236" s="51">
        <f t="shared" si="85"/>
        <v>4776428.8154943278</v>
      </c>
      <c r="M236" s="49">
        <f t="shared" si="86"/>
        <v>2.0976970438459436E-2</v>
      </c>
      <c r="N236" s="43">
        <f t="shared" si="87"/>
        <v>23.192144538137274</v>
      </c>
      <c r="O236" s="43">
        <f t="shared" si="88"/>
        <v>23.192144538137274</v>
      </c>
      <c r="P236" s="52">
        <f t="shared" si="104"/>
        <v>43.892737947850748</v>
      </c>
      <c r="Q236" s="52">
        <f t="shared" si="95"/>
        <v>71.176784060391142</v>
      </c>
      <c r="R236" s="54">
        <f t="shared" si="105"/>
        <v>8.8031107970115379</v>
      </c>
      <c r="S236" s="54">
        <f t="shared" si="96"/>
        <v>152.65070028750489</v>
      </c>
      <c r="T236" s="54">
        <f t="shared" si="97"/>
        <v>67.084882485988018</v>
      </c>
      <c r="U236" s="54">
        <f t="shared" si="98"/>
        <v>85.565817801516872</v>
      </c>
      <c r="V236" s="54">
        <f t="shared" si="89"/>
        <v>657.5875590414928</v>
      </c>
      <c r="W236" s="54">
        <f t="shared" si="90"/>
        <v>1626.951744051205</v>
      </c>
      <c r="X236" s="54">
        <f t="shared" si="91"/>
        <v>2075.1539146308046</v>
      </c>
      <c r="Y236" s="54">
        <f t="shared" si="99"/>
        <v>3702.1056586820096</v>
      </c>
      <c r="Z236" s="43">
        <f t="shared" si="106"/>
        <v>31.212500000000002</v>
      </c>
      <c r="AA236" s="54">
        <f t="shared" si="107"/>
        <v>19.184650137366123</v>
      </c>
      <c r="AB236" s="54">
        <f t="shared" si="100"/>
        <v>71.176784060391142</v>
      </c>
      <c r="AC236" s="54">
        <f t="shared" si="92"/>
        <v>19.184650137366123</v>
      </c>
    </row>
    <row r="237" spans="1:29" ht="16.5" x14ac:dyDescent="0.35">
      <c r="A237" s="61">
        <f t="shared" si="93"/>
        <v>8.3976035981388808</v>
      </c>
      <c r="B237" s="43">
        <f t="shared" si="101"/>
        <v>570</v>
      </c>
      <c r="C237" s="42">
        <f t="shared" si="109"/>
        <v>154.93999999999997</v>
      </c>
      <c r="D237" s="51">
        <f t="shared" si="109"/>
        <v>500</v>
      </c>
      <c r="E237" s="56">
        <f t="shared" si="109"/>
        <v>0.2</v>
      </c>
      <c r="F237" s="57">
        <f t="shared" si="109"/>
        <v>980.23210993750001</v>
      </c>
      <c r="G237" s="58">
        <f t="shared" si="109"/>
        <v>2.6584931595742973E-4</v>
      </c>
      <c r="H237" s="58">
        <f t="shared" si="109"/>
        <v>4.3110319016750285E-4</v>
      </c>
      <c r="I237" s="48">
        <f t="shared" si="109"/>
        <v>154.93999999999997</v>
      </c>
      <c r="J237" s="49">
        <f t="shared" si="102"/>
        <v>1.8854585297217882E-2</v>
      </c>
      <c r="K237" s="50">
        <f t="shared" si="103"/>
        <v>8.3976035981388808</v>
      </c>
      <c r="L237" s="51">
        <f t="shared" si="85"/>
        <v>4797470.3521264615</v>
      </c>
      <c r="M237" s="49">
        <f t="shared" si="86"/>
        <v>2.0976641392070044E-2</v>
      </c>
      <c r="N237" s="43">
        <f t="shared" si="87"/>
        <v>23.396563686749879</v>
      </c>
      <c r="O237" s="43">
        <f t="shared" si="88"/>
        <v>23.396563686749879</v>
      </c>
      <c r="P237" s="52">
        <f t="shared" si="104"/>
        <v>44.086098026916169</v>
      </c>
      <c r="Q237" s="52">
        <f t="shared" si="95"/>
        <v>71.490338175194623</v>
      </c>
      <c r="R237" s="54">
        <f t="shared" si="105"/>
        <v>8.8031107970115379</v>
      </c>
      <c r="S237" s="54">
        <f t="shared" si="96"/>
        <v>153.566452778599</v>
      </c>
      <c r="T237" s="54">
        <f t="shared" si="97"/>
        <v>67.482661713666047</v>
      </c>
      <c r="U237" s="54">
        <f t="shared" si="98"/>
        <v>86.083791064932953</v>
      </c>
      <c r="V237" s="54">
        <f t="shared" si="89"/>
        <v>661.48671875785419</v>
      </c>
      <c r="W237" s="54">
        <f t="shared" si="90"/>
        <v>1643.808426358532</v>
      </c>
      <c r="X237" s="54">
        <f t="shared" si="91"/>
        <v>2096.9128592740076</v>
      </c>
      <c r="Y237" s="54">
        <f t="shared" si="99"/>
        <v>3740.7212856325395</v>
      </c>
      <c r="Z237" s="43">
        <f t="shared" si="106"/>
        <v>31.350000000000005</v>
      </c>
      <c r="AA237" s="54">
        <f t="shared" si="107"/>
        <v>19.07156545574383</v>
      </c>
      <c r="AB237" s="54">
        <f t="shared" si="100"/>
        <v>71.490338175194623</v>
      </c>
      <c r="AC237" s="54">
        <f t="shared" si="92"/>
        <v>19.07156545574383</v>
      </c>
    </row>
    <row r="238" spans="1:29" ht="16.5" x14ac:dyDescent="0.35">
      <c r="A238" s="61">
        <f t="shared" si="93"/>
        <v>8.4344351928675607</v>
      </c>
      <c r="B238" s="43">
        <f t="shared" si="101"/>
        <v>572.5</v>
      </c>
      <c r="C238" s="42">
        <f t="shared" si="109"/>
        <v>154.93999999999997</v>
      </c>
      <c r="D238" s="51">
        <f t="shared" si="109"/>
        <v>500</v>
      </c>
      <c r="E238" s="56">
        <f t="shared" si="109"/>
        <v>0.2</v>
      </c>
      <c r="F238" s="57">
        <f t="shared" si="109"/>
        <v>980.23210993750001</v>
      </c>
      <c r="G238" s="58">
        <f t="shared" si="109"/>
        <v>2.6584931595742973E-4</v>
      </c>
      <c r="H238" s="58">
        <f t="shared" si="109"/>
        <v>4.3110319016750285E-4</v>
      </c>
      <c r="I238" s="48">
        <f t="shared" si="109"/>
        <v>154.93999999999997</v>
      </c>
      <c r="J238" s="49">
        <f t="shared" si="102"/>
        <v>1.8854585297217882E-2</v>
      </c>
      <c r="K238" s="50">
        <f t="shared" si="103"/>
        <v>8.4344351928675607</v>
      </c>
      <c r="L238" s="51">
        <f t="shared" si="85"/>
        <v>4818511.8887585942</v>
      </c>
      <c r="M238" s="49">
        <f t="shared" si="86"/>
        <v>2.0976315063742961E-2</v>
      </c>
      <c r="N238" s="43">
        <f t="shared" si="87"/>
        <v>23.601879599738066</v>
      </c>
      <c r="O238" s="43">
        <f t="shared" si="88"/>
        <v>23.601879599738066</v>
      </c>
      <c r="P238" s="52">
        <f t="shared" si="104"/>
        <v>44.27945810598159</v>
      </c>
      <c r="Q238" s="52">
        <f t="shared" si="95"/>
        <v>71.803892289998103</v>
      </c>
      <c r="R238" s="54">
        <f t="shared" si="105"/>
        <v>8.8031107970115379</v>
      </c>
      <c r="S238" s="54">
        <f t="shared" si="96"/>
        <v>154.4839987984443</v>
      </c>
      <c r="T238" s="54">
        <f t="shared" si="97"/>
        <v>67.881337705719659</v>
      </c>
      <c r="U238" s="54">
        <f t="shared" si="98"/>
        <v>86.602661092724631</v>
      </c>
      <c r="V238" s="54">
        <f t="shared" si="89"/>
        <v>665.39466884657554</v>
      </c>
      <c r="W238" s="54">
        <f t="shared" si="90"/>
        <v>1660.7720442959187</v>
      </c>
      <c r="X238" s="54">
        <f t="shared" si="91"/>
        <v>2118.8044220335405</v>
      </c>
      <c r="Y238" s="54">
        <f t="shared" si="99"/>
        <v>3779.5764663294594</v>
      </c>
      <c r="Z238" s="43">
        <f t="shared" si="106"/>
        <v>31.487500000000004</v>
      </c>
      <c r="AA238" s="54">
        <f t="shared" si="107"/>
        <v>18.959555652533322</v>
      </c>
      <c r="AB238" s="54">
        <f t="shared" si="100"/>
        <v>71.803892289998103</v>
      </c>
      <c r="AC238" s="54">
        <f t="shared" si="92"/>
        <v>18.959555652533322</v>
      </c>
    </row>
    <row r="239" spans="1:29" ht="16.5" x14ac:dyDescent="0.35">
      <c r="A239" s="61">
        <f t="shared" si="93"/>
        <v>8.4712667875962389</v>
      </c>
      <c r="B239" s="43">
        <f t="shared" si="101"/>
        <v>575</v>
      </c>
      <c r="C239" s="42">
        <f t="shared" si="109"/>
        <v>154.93999999999997</v>
      </c>
      <c r="D239" s="51">
        <f t="shared" si="109"/>
        <v>500</v>
      </c>
      <c r="E239" s="56">
        <f t="shared" si="109"/>
        <v>0.2</v>
      </c>
      <c r="F239" s="57">
        <f t="shared" si="109"/>
        <v>980.23210993750001</v>
      </c>
      <c r="G239" s="58">
        <f t="shared" si="109"/>
        <v>2.6584931595742973E-4</v>
      </c>
      <c r="H239" s="58">
        <f t="shared" si="109"/>
        <v>4.3110319016750285E-4</v>
      </c>
      <c r="I239" s="48">
        <f t="shared" si="109"/>
        <v>154.93999999999997</v>
      </c>
      <c r="J239" s="49">
        <f t="shared" si="102"/>
        <v>1.8854585297217882E-2</v>
      </c>
      <c r="K239" s="50">
        <f t="shared" si="103"/>
        <v>8.4712667875962389</v>
      </c>
      <c r="L239" s="51">
        <f t="shared" si="85"/>
        <v>4839553.4253907269</v>
      </c>
      <c r="M239" s="49">
        <f t="shared" si="86"/>
        <v>2.0975991419351168E-2</v>
      </c>
      <c r="N239" s="43">
        <f t="shared" si="87"/>
        <v>23.808092276311669</v>
      </c>
      <c r="O239" s="43">
        <f t="shared" si="88"/>
        <v>23.808092276311669</v>
      </c>
      <c r="P239" s="52">
        <f t="shared" si="104"/>
        <v>44.472818185047004</v>
      </c>
      <c r="Q239" s="52">
        <f t="shared" si="95"/>
        <v>72.117446404801584</v>
      </c>
      <c r="R239" s="54">
        <f t="shared" si="105"/>
        <v>8.8031107970115379</v>
      </c>
      <c r="S239" s="54">
        <f t="shared" si="96"/>
        <v>155.40333834546038</v>
      </c>
      <c r="T239" s="54">
        <f t="shared" si="97"/>
        <v>68.280910461358673</v>
      </c>
      <c r="U239" s="54">
        <f t="shared" si="98"/>
        <v>87.122427884101711</v>
      </c>
      <c r="V239" s="54">
        <f t="shared" si="89"/>
        <v>669.31140929991125</v>
      </c>
      <c r="W239" s="54">
        <f t="shared" si="90"/>
        <v>1677.8428852684285</v>
      </c>
      <c r="X239" s="54">
        <f t="shared" si="91"/>
        <v>2140.8288903144648</v>
      </c>
      <c r="Y239" s="54">
        <f t="shared" si="99"/>
        <v>3818.6717755828931</v>
      </c>
      <c r="Z239" s="43">
        <f t="shared" si="106"/>
        <v>31.625000000000004</v>
      </c>
      <c r="AA239" s="54">
        <f t="shared" si="107"/>
        <v>18.84860631330239</v>
      </c>
      <c r="AB239" s="54">
        <f t="shared" si="100"/>
        <v>72.117446404801584</v>
      </c>
      <c r="AC239" s="54">
        <f t="shared" si="92"/>
        <v>18.84860631330239</v>
      </c>
    </row>
    <row r="240" spans="1:29" ht="16.5" x14ac:dyDescent="0.35">
      <c r="A240" s="61">
        <f t="shared" si="93"/>
        <v>8.5080983823249188</v>
      </c>
      <c r="B240" s="43">
        <f t="shared" si="101"/>
        <v>577.5</v>
      </c>
      <c r="C240" s="42">
        <f t="shared" si="109"/>
        <v>154.93999999999997</v>
      </c>
      <c r="D240" s="51">
        <f t="shared" si="109"/>
        <v>500</v>
      </c>
      <c r="E240" s="56">
        <f t="shared" si="109"/>
        <v>0.2</v>
      </c>
      <c r="F240" s="57">
        <f t="shared" si="109"/>
        <v>980.23210993750001</v>
      </c>
      <c r="G240" s="58">
        <f t="shared" si="109"/>
        <v>2.6584931595742973E-4</v>
      </c>
      <c r="H240" s="58">
        <f t="shared" si="109"/>
        <v>4.3110319016750285E-4</v>
      </c>
      <c r="I240" s="48">
        <f t="shared" si="109"/>
        <v>154.93999999999997</v>
      </c>
      <c r="J240" s="49">
        <f t="shared" si="102"/>
        <v>1.8854585297217882E-2</v>
      </c>
      <c r="K240" s="50">
        <f t="shared" si="103"/>
        <v>8.5080983823249188</v>
      </c>
      <c r="L240" s="51">
        <f t="shared" si="85"/>
        <v>4860594.9620228605</v>
      </c>
      <c r="M240" s="49">
        <f t="shared" si="86"/>
        <v>2.0975670425341451E-2</v>
      </c>
      <c r="N240" s="43">
        <f t="shared" si="87"/>
        <v>24.015201715687141</v>
      </c>
      <c r="O240" s="43">
        <f t="shared" si="88"/>
        <v>24.015201715687141</v>
      </c>
      <c r="P240" s="52">
        <f t="shared" si="104"/>
        <v>44.666178264112446</v>
      </c>
      <c r="Q240" s="52">
        <f t="shared" si="95"/>
        <v>72.431000519605078</v>
      </c>
      <c r="R240" s="54">
        <f t="shared" si="105"/>
        <v>8.8031107970115379</v>
      </c>
      <c r="S240" s="54">
        <f t="shared" si="96"/>
        <v>156.32447141808029</v>
      </c>
      <c r="T240" s="54">
        <f t="shared" si="97"/>
        <v>68.681379979799587</v>
      </c>
      <c r="U240" s="54">
        <f t="shared" si="98"/>
        <v>87.643091438280678</v>
      </c>
      <c r="V240" s="54">
        <f t="shared" si="89"/>
        <v>673.23694011018119</v>
      </c>
      <c r="W240" s="54">
        <f t="shared" si="90"/>
        <v>1695.0212366809512</v>
      </c>
      <c r="X240" s="54">
        <f t="shared" si="91"/>
        <v>2162.9865515216707</v>
      </c>
      <c r="Y240" s="54">
        <f t="shared" si="99"/>
        <v>3858.0077882026217</v>
      </c>
      <c r="Z240" s="43">
        <f t="shared" si="106"/>
        <v>31.762500000000003</v>
      </c>
      <c r="AA240" s="54">
        <f t="shared" si="107"/>
        <v>18.738703275597111</v>
      </c>
      <c r="AB240" s="54">
        <f t="shared" si="100"/>
        <v>72.431000519605078</v>
      </c>
      <c r="AC240" s="54">
        <f t="shared" si="92"/>
        <v>18.738703275597111</v>
      </c>
    </row>
    <row r="241" spans="1:29" ht="16.5" x14ac:dyDescent="0.35">
      <c r="A241" s="61">
        <f t="shared" si="93"/>
        <v>8.5449299770535987</v>
      </c>
      <c r="B241" s="43">
        <f t="shared" si="101"/>
        <v>580</v>
      </c>
      <c r="C241" s="42">
        <f t="shared" si="109"/>
        <v>154.93999999999997</v>
      </c>
      <c r="D241" s="51">
        <f t="shared" si="109"/>
        <v>500</v>
      </c>
      <c r="E241" s="56">
        <f t="shared" si="109"/>
        <v>0.2</v>
      </c>
      <c r="F241" s="57">
        <f t="shared" si="109"/>
        <v>980.23210993750001</v>
      </c>
      <c r="G241" s="58">
        <f t="shared" si="109"/>
        <v>2.6584931595742973E-4</v>
      </c>
      <c r="H241" s="58">
        <f t="shared" si="109"/>
        <v>4.3110319016750285E-4</v>
      </c>
      <c r="I241" s="48">
        <f t="shared" si="109"/>
        <v>154.93999999999997</v>
      </c>
      <c r="J241" s="49">
        <f t="shared" si="102"/>
        <v>1.8854585297217882E-2</v>
      </c>
      <c r="K241" s="50">
        <f t="shared" si="103"/>
        <v>8.5449299770535987</v>
      </c>
      <c r="L241" s="51">
        <f t="shared" si="85"/>
        <v>4881636.4986549951</v>
      </c>
      <c r="M241" s="49">
        <f t="shared" si="86"/>
        <v>2.0975352048722376E-2</v>
      </c>
      <c r="N241" s="43">
        <f t="shared" si="87"/>
        <v>24.223207917087393</v>
      </c>
      <c r="O241" s="43">
        <f t="shared" si="88"/>
        <v>24.223207917087393</v>
      </c>
      <c r="P241" s="52">
        <f t="shared" si="104"/>
        <v>44.85953834317786</v>
      </c>
      <c r="Q241" s="52">
        <f t="shared" si="95"/>
        <v>72.744554634408559</v>
      </c>
      <c r="R241" s="54">
        <f t="shared" si="105"/>
        <v>8.8031107970115379</v>
      </c>
      <c r="S241" s="54">
        <f t="shared" si="96"/>
        <v>157.24739801474968</v>
      </c>
      <c r="T241" s="54">
        <f t="shared" si="97"/>
        <v>69.082746260265253</v>
      </c>
      <c r="U241" s="54">
        <f t="shared" si="98"/>
        <v>88.16465175448441</v>
      </c>
      <c r="V241" s="54">
        <f t="shared" si="89"/>
        <v>677.17126126976746</v>
      </c>
      <c r="W241" s="54">
        <f t="shared" si="90"/>
        <v>1712.3073859381986</v>
      </c>
      <c r="X241" s="54">
        <f t="shared" si="91"/>
        <v>2185.2776930598698</v>
      </c>
      <c r="Y241" s="54">
        <f t="shared" si="99"/>
        <v>3897.5850789980686</v>
      </c>
      <c r="Z241" s="43">
        <f t="shared" si="106"/>
        <v>31.900000000000002</v>
      </c>
      <c r="AA241" s="54">
        <f t="shared" si="107"/>
        <v>18.629832623493307</v>
      </c>
      <c r="AB241" s="54">
        <f t="shared" si="100"/>
        <v>72.744554634408559</v>
      </c>
      <c r="AC241" s="54">
        <f t="shared" si="92"/>
        <v>18.629832623493307</v>
      </c>
    </row>
    <row r="242" spans="1:29" ht="16.5" x14ac:dyDescent="0.35">
      <c r="A242" s="61">
        <f t="shared" si="93"/>
        <v>8.5817615717822786</v>
      </c>
      <c r="B242" s="43">
        <f t="shared" si="101"/>
        <v>582.5</v>
      </c>
      <c r="C242" s="42">
        <f t="shared" si="109"/>
        <v>154.93999999999997</v>
      </c>
      <c r="D242" s="51">
        <f t="shared" si="109"/>
        <v>500</v>
      </c>
      <c r="E242" s="56">
        <f t="shared" si="109"/>
        <v>0.2</v>
      </c>
      <c r="F242" s="57">
        <f t="shared" si="109"/>
        <v>980.23210993750001</v>
      </c>
      <c r="G242" s="58">
        <f t="shared" si="109"/>
        <v>2.6584931595742973E-4</v>
      </c>
      <c r="H242" s="58">
        <f t="shared" si="109"/>
        <v>4.3110319016750285E-4</v>
      </c>
      <c r="I242" s="48">
        <f t="shared" si="109"/>
        <v>154.93999999999997</v>
      </c>
      <c r="J242" s="49">
        <f t="shared" si="102"/>
        <v>1.8854585297217882E-2</v>
      </c>
      <c r="K242" s="50">
        <f t="shared" si="103"/>
        <v>8.5817615717822786</v>
      </c>
      <c r="L242" s="51">
        <f t="shared" si="85"/>
        <v>4902678.0352871297</v>
      </c>
      <c r="M242" s="49">
        <f t="shared" si="86"/>
        <v>2.0975036257052493E-2</v>
      </c>
      <c r="N242" s="43">
        <f t="shared" si="87"/>
        <v>24.432110879741792</v>
      </c>
      <c r="O242" s="43">
        <f t="shared" si="88"/>
        <v>24.432110879741792</v>
      </c>
      <c r="P242" s="52">
        <f t="shared" si="104"/>
        <v>45.052898422243281</v>
      </c>
      <c r="Q242" s="52">
        <f t="shared" si="95"/>
        <v>73.058108749212039</v>
      </c>
      <c r="R242" s="54">
        <f t="shared" si="105"/>
        <v>8.8031107970115379</v>
      </c>
      <c r="S242" s="54">
        <f t="shared" si="96"/>
        <v>158.17211813392737</v>
      </c>
      <c r="T242" s="54">
        <f t="shared" si="97"/>
        <v>69.485009301985073</v>
      </c>
      <c r="U242" s="54">
        <f t="shared" si="98"/>
        <v>88.687108831942297</v>
      </c>
      <c r="V242" s="54">
        <f t="shared" si="89"/>
        <v>681.11437277111645</v>
      </c>
      <c r="W242" s="54">
        <f t="shared" si="90"/>
        <v>1729.7016204447139</v>
      </c>
      <c r="X242" s="54">
        <f t="shared" si="91"/>
        <v>2207.7026023336066</v>
      </c>
      <c r="Y242" s="54">
        <f t="shared" si="99"/>
        <v>3937.4042227783202</v>
      </c>
      <c r="Z242" s="43">
        <f t="shared" si="106"/>
        <v>32.037500000000001</v>
      </c>
      <c r="AA242" s="54">
        <f t="shared" si="107"/>
        <v>18.52198068228844</v>
      </c>
      <c r="AB242" s="54">
        <f t="shared" si="100"/>
        <v>73.058108749212039</v>
      </c>
      <c r="AC242" s="54">
        <f t="shared" si="92"/>
        <v>18.52198068228844</v>
      </c>
    </row>
    <row r="243" spans="1:29" ht="16.5" x14ac:dyDescent="0.35">
      <c r="A243" s="61">
        <f t="shared" si="93"/>
        <v>8.6185931665109567</v>
      </c>
      <c r="B243" s="43">
        <f t="shared" si="101"/>
        <v>585</v>
      </c>
      <c r="C243" s="42">
        <f t="shared" si="109"/>
        <v>154.93999999999997</v>
      </c>
      <c r="D243" s="51">
        <f t="shared" si="109"/>
        <v>500</v>
      </c>
      <c r="E243" s="56">
        <f t="shared" si="109"/>
        <v>0.2</v>
      </c>
      <c r="F243" s="57">
        <f t="shared" si="109"/>
        <v>980.23210993750001</v>
      </c>
      <c r="G243" s="58">
        <f t="shared" si="109"/>
        <v>2.6584931595742973E-4</v>
      </c>
      <c r="H243" s="58">
        <f t="shared" si="109"/>
        <v>4.3110319016750285E-4</v>
      </c>
      <c r="I243" s="48">
        <f t="shared" si="109"/>
        <v>154.93999999999997</v>
      </c>
      <c r="J243" s="49">
        <f t="shared" si="102"/>
        <v>1.8854585297217882E-2</v>
      </c>
      <c r="K243" s="50">
        <f t="shared" si="103"/>
        <v>8.6185931665109567</v>
      </c>
      <c r="L243" s="51">
        <f t="shared" si="85"/>
        <v>4923719.5719192615</v>
      </c>
      <c r="M243" s="49">
        <f t="shared" si="86"/>
        <v>2.0974723018428874E-2</v>
      </c>
      <c r="N243" s="43">
        <f t="shared" si="87"/>
        <v>24.641910602885996</v>
      </c>
      <c r="O243" s="43">
        <f t="shared" si="88"/>
        <v>24.641910602885996</v>
      </c>
      <c r="P243" s="52">
        <f t="shared" si="104"/>
        <v>45.246258501308702</v>
      </c>
      <c r="Q243" s="52">
        <f t="shared" si="95"/>
        <v>73.371662864015505</v>
      </c>
      <c r="R243" s="54">
        <f t="shared" si="105"/>
        <v>8.8031107970115379</v>
      </c>
      <c r="S243" s="54">
        <f t="shared" si="96"/>
        <v>159.09863177408465</v>
      </c>
      <c r="T243" s="54">
        <f t="shared" si="97"/>
        <v>69.888169104194702</v>
      </c>
      <c r="U243" s="54">
        <f t="shared" si="98"/>
        <v>89.210462669889964</v>
      </c>
      <c r="V243" s="54">
        <f t="shared" si="89"/>
        <v>685.06627460673576</v>
      </c>
      <c r="W243" s="54">
        <f t="shared" si="90"/>
        <v>1747.2042276048676</v>
      </c>
      <c r="X243" s="54">
        <f t="shared" si="91"/>
        <v>2230.2615667472492</v>
      </c>
      <c r="Y243" s="54">
        <f t="shared" si="99"/>
        <v>3977.465794352117</v>
      </c>
      <c r="Z243" s="43">
        <f t="shared" si="106"/>
        <v>32.175000000000004</v>
      </c>
      <c r="AA243" s="54">
        <f t="shared" si="107"/>
        <v>18.415134013329791</v>
      </c>
      <c r="AB243" s="54">
        <f t="shared" si="100"/>
        <v>73.371662864015505</v>
      </c>
      <c r="AC243" s="54">
        <f t="shared" si="92"/>
        <v>18.415134013329791</v>
      </c>
    </row>
    <row r="244" spans="1:29" ht="16.5" x14ac:dyDescent="0.35">
      <c r="A244" s="61">
        <f t="shared" si="93"/>
        <v>8.6554247612396367</v>
      </c>
      <c r="B244" s="43">
        <f t="shared" si="101"/>
        <v>587.5</v>
      </c>
      <c r="C244" s="42">
        <f t="shared" si="109"/>
        <v>154.93999999999997</v>
      </c>
      <c r="D244" s="51">
        <f t="shared" si="109"/>
        <v>500</v>
      </c>
      <c r="E244" s="56">
        <f t="shared" si="109"/>
        <v>0.2</v>
      </c>
      <c r="F244" s="57">
        <f t="shared" si="109"/>
        <v>980.23210993750001</v>
      </c>
      <c r="G244" s="58">
        <f t="shared" si="109"/>
        <v>2.6584931595742973E-4</v>
      </c>
      <c r="H244" s="58">
        <f t="shared" si="109"/>
        <v>4.3110319016750285E-4</v>
      </c>
      <c r="I244" s="48">
        <f t="shared" si="109"/>
        <v>154.93999999999997</v>
      </c>
      <c r="J244" s="49">
        <f t="shared" si="102"/>
        <v>1.8854585297217882E-2</v>
      </c>
      <c r="K244" s="50">
        <f t="shared" si="103"/>
        <v>8.6554247612396367</v>
      </c>
      <c r="L244" s="51">
        <f t="shared" si="85"/>
        <v>4944761.1085513951</v>
      </c>
      <c r="M244" s="49">
        <f t="shared" si="86"/>
        <v>2.0974412301475922E-2</v>
      </c>
      <c r="N244" s="43">
        <f t="shared" si="87"/>
        <v>24.852607085761974</v>
      </c>
      <c r="O244" s="43">
        <f t="shared" si="88"/>
        <v>24.852607085761974</v>
      </c>
      <c r="P244" s="52">
        <f t="shared" si="104"/>
        <v>45.439618580374123</v>
      </c>
      <c r="Q244" s="52">
        <f t="shared" si="95"/>
        <v>73.685216978819014</v>
      </c>
      <c r="R244" s="54">
        <f t="shared" si="105"/>
        <v>8.8031107970115379</v>
      </c>
      <c r="S244" s="54">
        <f t="shared" si="96"/>
        <v>160.02693893370554</v>
      </c>
      <c r="T244" s="54">
        <f t="shared" si="97"/>
        <v>70.29222566613609</v>
      </c>
      <c r="U244" s="54">
        <f t="shared" si="98"/>
        <v>89.734713267569447</v>
      </c>
      <c r="V244" s="54">
        <f t="shared" si="89"/>
        <v>689.0269667691947</v>
      </c>
      <c r="W244" s="54">
        <f t="shared" si="90"/>
        <v>1764.8154948228612</v>
      </c>
      <c r="X244" s="54">
        <f t="shared" si="91"/>
        <v>2252.9548737050018</v>
      </c>
      <c r="Y244" s="54">
        <f t="shared" si="99"/>
        <v>4017.770368527863</v>
      </c>
      <c r="Z244" s="43">
        <f t="shared" si="106"/>
        <v>32.312500000000007</v>
      </c>
      <c r="AA244" s="54">
        <f t="shared" si="107"/>
        <v>18.30927940897487</v>
      </c>
      <c r="AB244" s="54">
        <f t="shared" si="100"/>
        <v>73.685216978819014</v>
      </c>
      <c r="AC244" s="54">
        <f t="shared" si="92"/>
        <v>18.30927940897487</v>
      </c>
    </row>
    <row r="245" spans="1:29" ht="16.5" x14ac:dyDescent="0.35">
      <c r="A245" s="61">
        <f t="shared" si="93"/>
        <v>8.6922563559683148</v>
      </c>
      <c r="B245" s="43">
        <f t="shared" si="101"/>
        <v>590</v>
      </c>
      <c r="C245" s="42">
        <f t="shared" si="109"/>
        <v>154.93999999999997</v>
      </c>
      <c r="D245" s="51">
        <f t="shared" si="109"/>
        <v>500</v>
      </c>
      <c r="E245" s="56">
        <f t="shared" si="109"/>
        <v>0.2</v>
      </c>
      <c r="F245" s="57">
        <f t="shared" si="109"/>
        <v>980.23210993750001</v>
      </c>
      <c r="G245" s="58">
        <f t="shared" si="109"/>
        <v>2.6584931595742973E-4</v>
      </c>
      <c r="H245" s="58">
        <f t="shared" si="109"/>
        <v>4.3110319016750285E-4</v>
      </c>
      <c r="I245" s="48">
        <f t="shared" si="109"/>
        <v>154.93999999999997</v>
      </c>
      <c r="J245" s="49">
        <f t="shared" si="102"/>
        <v>1.8854585297217882E-2</v>
      </c>
      <c r="K245" s="50">
        <f t="shared" si="103"/>
        <v>8.6922563559683148</v>
      </c>
      <c r="L245" s="51">
        <f t="shared" si="85"/>
        <v>4965802.6451835278</v>
      </c>
      <c r="M245" s="49">
        <f t="shared" si="86"/>
        <v>2.0974104075334472E-2</v>
      </c>
      <c r="N245" s="43">
        <f t="shared" si="87"/>
        <v>25.064200327617826</v>
      </c>
      <c r="O245" s="43">
        <f t="shared" si="88"/>
        <v>25.064200327617826</v>
      </c>
      <c r="P245" s="52">
        <f t="shared" si="104"/>
        <v>45.632978659439544</v>
      </c>
      <c r="Q245" s="52">
        <f t="shared" si="95"/>
        <v>73.99877109362248</v>
      </c>
      <c r="R245" s="54">
        <f t="shared" si="105"/>
        <v>8.8031107970115379</v>
      </c>
      <c r="S245" s="54">
        <f t="shared" si="96"/>
        <v>160.95703961128615</v>
      </c>
      <c r="T245" s="54">
        <f t="shared" si="97"/>
        <v>70.69717898705737</v>
      </c>
      <c r="U245" s="54">
        <f t="shared" si="98"/>
        <v>90.259860624228764</v>
      </c>
      <c r="V245" s="54">
        <f t="shared" si="89"/>
        <v>692.99644925112329</v>
      </c>
      <c r="W245" s="54">
        <f t="shared" si="90"/>
        <v>1782.5357095027287</v>
      </c>
      <c r="X245" s="54">
        <f t="shared" si="91"/>
        <v>2275.7828106108964</v>
      </c>
      <c r="Y245" s="54">
        <f t="shared" si="99"/>
        <v>4058.3185201136248</v>
      </c>
      <c r="Z245" s="43">
        <f t="shared" si="106"/>
        <v>32.450000000000003</v>
      </c>
      <c r="AA245" s="54">
        <f t="shared" si="107"/>
        <v>18.204403887680058</v>
      </c>
      <c r="AB245" s="54">
        <f t="shared" si="100"/>
        <v>73.99877109362248</v>
      </c>
      <c r="AC245" s="54">
        <f t="shared" si="92"/>
        <v>18.204403887680058</v>
      </c>
    </row>
    <row r="246" spans="1:29" ht="16.5" x14ac:dyDescent="0.35">
      <c r="A246" s="61">
        <f t="shared" si="93"/>
        <v>8.7290879506969947</v>
      </c>
      <c r="B246" s="43">
        <f t="shared" si="101"/>
        <v>592.5</v>
      </c>
      <c r="C246" s="42">
        <f t="shared" si="109"/>
        <v>154.93999999999997</v>
      </c>
      <c r="D246" s="51">
        <f t="shared" si="109"/>
        <v>500</v>
      </c>
      <c r="E246" s="56">
        <f t="shared" si="109"/>
        <v>0.2</v>
      </c>
      <c r="F246" s="57">
        <f t="shared" si="109"/>
        <v>980.23210993750001</v>
      </c>
      <c r="G246" s="58">
        <f t="shared" si="109"/>
        <v>2.6584931595742973E-4</v>
      </c>
      <c r="H246" s="58">
        <f t="shared" si="109"/>
        <v>4.3110319016750285E-4</v>
      </c>
      <c r="I246" s="48">
        <f t="shared" si="109"/>
        <v>154.93999999999997</v>
      </c>
      <c r="J246" s="49">
        <f t="shared" si="102"/>
        <v>1.8854585297217882E-2</v>
      </c>
      <c r="K246" s="50">
        <f t="shared" si="103"/>
        <v>8.7290879506969947</v>
      </c>
      <c r="L246" s="51">
        <f t="shared" si="85"/>
        <v>4986844.1818156624</v>
      </c>
      <c r="M246" s="49">
        <f t="shared" si="86"/>
        <v>2.097379830965115E-2</v>
      </c>
      <c r="N246" s="43">
        <f t="shared" si="87"/>
        <v>25.276690327707787</v>
      </c>
      <c r="O246" s="43">
        <f t="shared" si="88"/>
        <v>25.276690327707787</v>
      </c>
      <c r="P246" s="52">
        <f t="shared" si="104"/>
        <v>45.826338738504958</v>
      </c>
      <c r="Q246" s="52">
        <f t="shared" si="95"/>
        <v>74.312325208425975</v>
      </c>
      <c r="R246" s="54">
        <f t="shared" si="105"/>
        <v>8.8031107970115379</v>
      </c>
      <c r="S246" s="54">
        <f t="shared" si="96"/>
        <v>161.888933805335</v>
      </c>
      <c r="T246" s="54">
        <f t="shared" si="97"/>
        <v>71.103029066212741</v>
      </c>
      <c r="U246" s="54">
        <f t="shared" si="98"/>
        <v>90.785904739122216</v>
      </c>
      <c r="V246" s="54">
        <f t="shared" si="89"/>
        <v>696.97472204521102</v>
      </c>
      <c r="W246" s="54">
        <f t="shared" si="90"/>
        <v>1800.3651590483355</v>
      </c>
      <c r="X246" s="54">
        <f t="shared" si="91"/>
        <v>2298.7456648687994</v>
      </c>
      <c r="Y246" s="54">
        <f t="shared" si="99"/>
        <v>4099.1108239171353</v>
      </c>
      <c r="Z246" s="43">
        <f t="shared" si="106"/>
        <v>32.587500000000006</v>
      </c>
      <c r="AA246" s="54">
        <f t="shared" si="107"/>
        <v>18.100494689213829</v>
      </c>
      <c r="AB246" s="54">
        <f t="shared" si="100"/>
        <v>74.312325208425975</v>
      </c>
      <c r="AC246" s="54">
        <f t="shared" si="92"/>
        <v>18.100494689213829</v>
      </c>
    </row>
    <row r="247" spans="1:29" ht="16.5" x14ac:dyDescent="0.35">
      <c r="A247" s="61">
        <f t="shared" si="93"/>
        <v>8.7659195454256746</v>
      </c>
      <c r="B247" s="43">
        <f t="shared" si="101"/>
        <v>595</v>
      </c>
      <c r="C247" s="42">
        <f t="shared" si="109"/>
        <v>154.93999999999997</v>
      </c>
      <c r="D247" s="51">
        <f t="shared" si="109"/>
        <v>500</v>
      </c>
      <c r="E247" s="56">
        <f t="shared" si="109"/>
        <v>0.2</v>
      </c>
      <c r="F247" s="57">
        <f t="shared" si="109"/>
        <v>980.23210993750001</v>
      </c>
      <c r="G247" s="58">
        <f t="shared" si="109"/>
        <v>2.6584931595742973E-4</v>
      </c>
      <c r="H247" s="58">
        <f t="shared" si="109"/>
        <v>4.3110319016750285E-4</v>
      </c>
      <c r="I247" s="48">
        <f t="shared" si="109"/>
        <v>154.93999999999997</v>
      </c>
      <c r="J247" s="49">
        <f t="shared" si="102"/>
        <v>1.8854585297217882E-2</v>
      </c>
      <c r="K247" s="50">
        <f t="shared" si="103"/>
        <v>8.7659195454256746</v>
      </c>
      <c r="L247" s="51">
        <f t="shared" si="85"/>
        <v>5007885.7184477961</v>
      </c>
      <c r="M247" s="49">
        <f t="shared" si="86"/>
        <v>2.0973494974568001E-2</v>
      </c>
      <c r="N247" s="43">
        <f t="shared" si="87"/>
        <v>25.490077085292082</v>
      </c>
      <c r="O247" s="43">
        <f t="shared" si="88"/>
        <v>25.490077085292082</v>
      </c>
      <c r="P247" s="52">
        <f t="shared" si="104"/>
        <v>46.019698817570386</v>
      </c>
      <c r="Q247" s="52">
        <f t="shared" si="95"/>
        <v>74.625879323229455</v>
      </c>
      <c r="R247" s="54">
        <f t="shared" si="105"/>
        <v>8.8031107970115379</v>
      </c>
      <c r="S247" s="54">
        <f t="shared" si="96"/>
        <v>162.82262151437249</v>
      </c>
      <c r="T247" s="54">
        <f t="shared" si="97"/>
        <v>71.509775902862472</v>
      </c>
      <c r="U247" s="54">
        <f t="shared" si="98"/>
        <v>91.312845611509999</v>
      </c>
      <c r="V247" s="54">
        <f t="shared" si="89"/>
        <v>700.96178514420671</v>
      </c>
      <c r="W247" s="54">
        <f t="shared" si="90"/>
        <v>1818.3041308633833</v>
      </c>
      <c r="X247" s="54">
        <f t="shared" si="91"/>
        <v>2321.8437238824117</v>
      </c>
      <c r="Y247" s="54">
        <f t="shared" si="99"/>
        <v>4140.1478547457955</v>
      </c>
      <c r="Z247" s="43">
        <f t="shared" si="106"/>
        <v>32.725000000000001</v>
      </c>
      <c r="AA247" s="54">
        <f t="shared" si="107"/>
        <v>17.997539269990671</v>
      </c>
      <c r="AB247" s="54">
        <f t="shared" si="100"/>
        <v>74.625879323229455</v>
      </c>
      <c r="AC247" s="54">
        <f t="shared" si="92"/>
        <v>17.997539269990671</v>
      </c>
    </row>
    <row r="248" spans="1:29" ht="16.5" x14ac:dyDescent="0.35">
      <c r="A248" s="61">
        <f t="shared" si="93"/>
        <v>8.8027511401543546</v>
      </c>
      <c r="B248" s="43">
        <f t="shared" si="101"/>
        <v>597.5</v>
      </c>
      <c r="C248" s="42">
        <f t="shared" si="109"/>
        <v>154.93999999999997</v>
      </c>
      <c r="D248" s="51">
        <f t="shared" si="109"/>
        <v>500</v>
      </c>
      <c r="E248" s="56">
        <f t="shared" si="109"/>
        <v>0.2</v>
      </c>
      <c r="F248" s="57">
        <f t="shared" si="109"/>
        <v>980.23210993750001</v>
      </c>
      <c r="G248" s="58">
        <f t="shared" si="109"/>
        <v>2.6584931595742973E-4</v>
      </c>
      <c r="H248" s="58">
        <f t="shared" si="109"/>
        <v>4.3110319016750285E-4</v>
      </c>
      <c r="I248" s="48">
        <f t="shared" si="109"/>
        <v>154.93999999999997</v>
      </c>
      <c r="J248" s="49">
        <f t="shared" si="102"/>
        <v>1.8854585297217882E-2</v>
      </c>
      <c r="K248" s="50">
        <f t="shared" si="103"/>
        <v>8.8027511401543546</v>
      </c>
      <c r="L248" s="51">
        <f t="shared" si="85"/>
        <v>5028927.2550799306</v>
      </c>
      <c r="M248" s="49">
        <f t="shared" si="86"/>
        <v>2.0973194040712375E-2</v>
      </c>
      <c r="N248" s="43">
        <f t="shared" si="87"/>
        <v>25.704360599636914</v>
      </c>
      <c r="O248" s="43">
        <f t="shared" si="88"/>
        <v>25.704360599636914</v>
      </c>
      <c r="P248" s="52">
        <f t="shared" si="104"/>
        <v>46.2130588966358</v>
      </c>
      <c r="Q248" s="52">
        <f t="shared" si="95"/>
        <v>74.939433438032935</v>
      </c>
      <c r="R248" s="54">
        <f t="shared" si="105"/>
        <v>8.8031107970115379</v>
      </c>
      <c r="S248" s="54">
        <f t="shared" si="96"/>
        <v>163.75810273693105</v>
      </c>
      <c r="T248" s="54">
        <f t="shared" si="97"/>
        <v>71.917419496272714</v>
      </c>
      <c r="U248" s="54">
        <f t="shared" si="98"/>
        <v>91.840683240658308</v>
      </c>
      <c r="V248" s="54">
        <f t="shared" si="89"/>
        <v>704.95763854091695</v>
      </c>
      <c r="W248" s="54">
        <f t="shared" si="90"/>
        <v>1836.3529123514081</v>
      </c>
      <c r="X248" s="54">
        <f t="shared" si="91"/>
        <v>2345.0772750552705</v>
      </c>
      <c r="Y248" s="54">
        <f t="shared" si="99"/>
        <v>4181.4301874066787</v>
      </c>
      <c r="Z248" s="43">
        <f t="shared" si="106"/>
        <v>32.862499999999997</v>
      </c>
      <c r="AA248" s="54">
        <f t="shared" si="107"/>
        <v>17.895525298522447</v>
      </c>
      <c r="AB248" s="54">
        <f t="shared" si="100"/>
        <v>74.939433438032935</v>
      </c>
      <c r="AC248" s="54">
        <f t="shared" si="92"/>
        <v>17.895525298522447</v>
      </c>
    </row>
    <row r="249" spans="1:29" ht="16.5" x14ac:dyDescent="0.35">
      <c r="A249" s="61">
        <f t="shared" si="93"/>
        <v>8.8395827348830327</v>
      </c>
      <c r="B249" s="43">
        <f t="shared" si="101"/>
        <v>600</v>
      </c>
      <c r="C249" s="42">
        <f t="shared" si="109"/>
        <v>154.93999999999997</v>
      </c>
      <c r="D249" s="51">
        <f t="shared" si="109"/>
        <v>500</v>
      </c>
      <c r="E249" s="56">
        <f t="shared" si="109"/>
        <v>0.2</v>
      </c>
      <c r="F249" s="57">
        <f t="shared" si="109"/>
        <v>980.23210993750001</v>
      </c>
      <c r="G249" s="58">
        <f t="shared" si="109"/>
        <v>2.6584931595742973E-4</v>
      </c>
      <c r="H249" s="58">
        <f t="shared" si="109"/>
        <v>4.3110319016750285E-4</v>
      </c>
      <c r="I249" s="48">
        <f t="shared" si="109"/>
        <v>154.93999999999997</v>
      </c>
      <c r="J249" s="49">
        <f t="shared" si="102"/>
        <v>1.8854585297217882E-2</v>
      </c>
      <c r="K249" s="50">
        <f t="shared" si="103"/>
        <v>8.8395827348830327</v>
      </c>
      <c r="L249" s="51">
        <f t="shared" si="85"/>
        <v>5049968.7917120634</v>
      </c>
      <c r="M249" s="49">
        <f t="shared" si="86"/>
        <v>2.0972895479187056E-2</v>
      </c>
      <c r="N249" s="43">
        <f t="shared" si="87"/>
        <v>25.919540870014373</v>
      </c>
      <c r="O249" s="43">
        <f t="shared" si="88"/>
        <v>25.919540870014373</v>
      </c>
      <c r="P249" s="52">
        <f t="shared" si="104"/>
        <v>46.406418975701229</v>
      </c>
      <c r="Q249" s="52">
        <f t="shared" si="95"/>
        <v>75.252987552836444</v>
      </c>
      <c r="R249" s="54">
        <f t="shared" si="105"/>
        <v>8.8031107970115379</v>
      </c>
      <c r="S249" s="54">
        <f t="shared" si="96"/>
        <v>164.69537747155488</v>
      </c>
      <c r="T249" s="54">
        <f t="shared" si="97"/>
        <v>72.325959845715602</v>
      </c>
      <c r="U249" s="54">
        <f t="shared" si="98"/>
        <v>92.369417625839276</v>
      </c>
      <c r="V249" s="54">
        <f t="shared" si="89"/>
        <v>708.96228222820707</v>
      </c>
      <c r="W249" s="54">
        <f t="shared" si="90"/>
        <v>1854.5117909157848</v>
      </c>
      <c r="X249" s="54">
        <f t="shared" si="91"/>
        <v>2368.4466057907503</v>
      </c>
      <c r="Y249" s="54">
        <f t="shared" si="99"/>
        <v>4222.9583967065355</v>
      </c>
      <c r="Z249" s="43">
        <f t="shared" si="106"/>
        <v>33</v>
      </c>
      <c r="AA249" s="54">
        <f t="shared" si="107"/>
        <v>17.794440650983471</v>
      </c>
      <c r="AB249" s="54">
        <f t="shared" si="100"/>
        <v>75.252987552836444</v>
      </c>
      <c r="AC249" s="54">
        <f t="shared" si="92"/>
        <v>17.794440650983471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dimension ref="A1:AH250"/>
  <sheetViews>
    <sheetView zoomScale="85" zoomScaleNormal="85" workbookViewId="0">
      <selection activeCell="F10" sqref="F10"/>
    </sheetView>
  </sheetViews>
  <sheetFormatPr defaultColWidth="9.140625" defaultRowHeight="15" x14ac:dyDescent="0.25"/>
  <cols>
    <col min="1" max="6" width="9.140625" style="6"/>
    <col min="7" max="7" width="13.140625" style="6" customWidth="1"/>
    <col min="8" max="8" width="12.140625" style="6" customWidth="1"/>
    <col min="9" max="10" width="9.140625" style="6"/>
    <col min="11" max="11" width="12.5703125" style="6" customWidth="1"/>
    <col min="12" max="12" width="9.140625" style="6"/>
    <col min="13" max="13" width="12.5703125" style="6" customWidth="1"/>
    <col min="14" max="14" width="15.5703125" style="6" customWidth="1"/>
    <col min="15" max="15" width="15.7109375" style="6" customWidth="1"/>
    <col min="16" max="16" width="13.85546875" style="6" bestFit="1" customWidth="1"/>
    <col min="17" max="17" width="18.85546875" style="6" bestFit="1" customWidth="1"/>
    <col min="18" max="19" width="9.140625" style="6"/>
    <col min="20" max="20" width="10.140625" style="6" customWidth="1"/>
    <col min="21" max="21" width="12.5703125" style="6" bestFit="1" customWidth="1"/>
    <col min="22" max="22" width="13.85546875" style="6" bestFit="1" customWidth="1"/>
    <col min="23" max="23" width="9.140625" style="6"/>
    <col min="24" max="24" width="10.5703125" style="6" bestFit="1" customWidth="1"/>
    <col min="25" max="25" width="11.85546875" style="6" bestFit="1" customWidth="1"/>
    <col min="26" max="29" width="9.140625" style="6"/>
    <col min="30" max="30" width="23.42578125" style="6" bestFit="1" customWidth="1"/>
    <col min="31" max="34" width="16.5703125" style="6" customWidth="1"/>
    <col min="35" max="35" width="9.140625" style="6"/>
    <col min="36" max="36" width="13.5703125" style="6" bestFit="1" customWidth="1"/>
    <col min="37" max="37" width="13.7109375" style="6" bestFit="1" customWidth="1"/>
    <col min="38" max="16384" width="9.140625" style="6"/>
  </cols>
  <sheetData>
    <row r="1" spans="1:34" x14ac:dyDescent="0.25">
      <c r="B1" s="6" t="s">
        <v>0</v>
      </c>
      <c r="C1" s="278">
        <f>'Energy Prod &amp; Cons'!C10</f>
        <v>135</v>
      </c>
      <c r="D1" s="6" t="s">
        <v>1</v>
      </c>
      <c r="F1" s="6" t="s">
        <v>2</v>
      </c>
      <c r="G1" s="31">
        <f>'Energy Prod &amp; Cons'!G14</f>
        <v>100</v>
      </c>
      <c r="H1" s="6" t="s">
        <v>3</v>
      </c>
      <c r="L1" s="6" t="s">
        <v>35</v>
      </c>
      <c r="Q1" s="7"/>
      <c r="R1" s="8" t="s">
        <v>36</v>
      </c>
      <c r="S1" s="9" t="s">
        <v>48</v>
      </c>
      <c r="T1" s="8" t="s">
        <v>49</v>
      </c>
      <c r="U1" s="10" t="s">
        <v>50</v>
      </c>
      <c r="V1" s="11" t="s">
        <v>51</v>
      </c>
      <c r="W1" s="9" t="s">
        <v>52</v>
      </c>
      <c r="X1" s="12" t="s">
        <v>19</v>
      </c>
      <c r="Y1" s="12" t="s">
        <v>53</v>
      </c>
      <c r="Z1" s="13" t="s">
        <v>53</v>
      </c>
    </row>
    <row r="2" spans="1:34" ht="15.75" thickBot="1" x14ac:dyDescent="0.3">
      <c r="B2" s="6" t="s">
        <v>4</v>
      </c>
      <c r="C2" s="31">
        <f>'Energy Prod &amp; Cons'!C11</f>
        <v>85</v>
      </c>
      <c r="D2" s="6" t="s">
        <v>1</v>
      </c>
      <c r="F2" s="6" t="s">
        <v>5</v>
      </c>
      <c r="G2" s="31">
        <f>'Energy Prod &amp; Cons'!G16</f>
        <v>150</v>
      </c>
      <c r="H2" s="6" t="s">
        <v>6</v>
      </c>
      <c r="L2" s="6" t="s">
        <v>45</v>
      </c>
      <c r="M2" s="14">
        <f>'Energy Prod &amp; Cons'!G10*(0.135-('Flow section 1 prod'!W4*9.8/100000))</f>
        <v>90.531111463556272</v>
      </c>
      <c r="N2" s="6" t="s">
        <v>42</v>
      </c>
      <c r="Q2" s="15"/>
      <c r="R2" s="16" t="s">
        <v>54</v>
      </c>
      <c r="S2" s="16" t="s">
        <v>1</v>
      </c>
      <c r="T2" s="17" t="s">
        <v>55</v>
      </c>
      <c r="U2" s="18" t="s">
        <v>56</v>
      </c>
      <c r="V2" s="19" t="s">
        <v>57</v>
      </c>
      <c r="W2" s="19" t="s">
        <v>58</v>
      </c>
      <c r="X2" s="20" t="s">
        <v>8</v>
      </c>
      <c r="Y2" s="20" t="s">
        <v>30</v>
      </c>
      <c r="Z2" s="21" t="s">
        <v>59</v>
      </c>
    </row>
    <row r="3" spans="1:34" x14ac:dyDescent="0.25">
      <c r="B3" s="6" t="s">
        <v>7</v>
      </c>
      <c r="C3" s="31">
        <f>'Energy Prod &amp; Cons'!G23</f>
        <v>0.65</v>
      </c>
      <c r="D3" s="6" t="s">
        <v>8</v>
      </c>
      <c r="F3" s="6" t="s">
        <v>9</v>
      </c>
      <c r="G3" s="31">
        <f>'Energy Prod &amp; Cons'!G18</f>
        <v>1500</v>
      </c>
      <c r="H3" s="6" t="s">
        <v>3</v>
      </c>
      <c r="Q3" s="22" t="s">
        <v>60</v>
      </c>
      <c r="R3" s="23">
        <f>'Energy Prod &amp; Cons'!G10</f>
        <v>2550</v>
      </c>
      <c r="S3" s="24">
        <f>C1</f>
        <v>135</v>
      </c>
      <c r="T3" s="25">
        <f>R3/100</f>
        <v>25.5</v>
      </c>
      <c r="U3" s="26">
        <f>C5/1000000</f>
        <v>0.05</v>
      </c>
      <c r="V3" s="26">
        <f>1+0.000001*(-80*S3-3.3*S3^2+0.00175*S3^3+489*T3-2*T3*S3+0.016*S3^2*T3-0.000013*S3^3*T3-0.333*T3^2-0.002*S3*T3^2)</f>
        <v>0.94517574118750003</v>
      </c>
      <c r="W3" s="27">
        <f>(V3+U3*(0.668+0.44*U3+(0.000001*(300*T3-2400*T3*U3+(S3*(80+3*S3-3300*U3-13*T3+47*T3*U3))))))*1000</f>
        <v>980.23210993750001</v>
      </c>
      <c r="X3" s="28">
        <f>(0.42*(U3^0.8-0.17)^2+0.045)*S3^0.8</f>
        <v>2.4101854614206246</v>
      </c>
      <c r="Y3" s="29">
        <f>(0.1+0.333*U3+(1.65+91.9*U3^3)*EXP(-X3))/1000</f>
        <v>2.6584931595742973E-4</v>
      </c>
      <c r="Z3" s="30">
        <f>Y3*1000</f>
        <v>0.26584931595742972</v>
      </c>
    </row>
    <row r="4" spans="1:34" ht="15.75" thickBot="1" x14ac:dyDescent="0.3">
      <c r="B4" s="6" t="s">
        <v>10</v>
      </c>
      <c r="C4" s="31">
        <f>'Energy Prod &amp; Cons'!G25</f>
        <v>0</v>
      </c>
      <c r="D4" s="6" t="s">
        <v>8</v>
      </c>
      <c r="F4" s="6" t="s">
        <v>11</v>
      </c>
      <c r="G4" s="31">
        <f>'Energy Prod &amp; Cons'!G17</f>
        <v>15</v>
      </c>
      <c r="H4" s="6" t="s">
        <v>12</v>
      </c>
      <c r="Q4" s="32" t="s">
        <v>61</v>
      </c>
      <c r="R4" s="33">
        <f>R3</f>
        <v>2550</v>
      </c>
      <c r="S4" s="34">
        <f>C2</f>
        <v>85</v>
      </c>
      <c r="T4" s="35">
        <f>R4/100</f>
        <v>25.5</v>
      </c>
      <c r="U4" s="36">
        <f>U3</f>
        <v>0.05</v>
      </c>
      <c r="V4" s="36">
        <f>1+0.000001*(-80*S4-3.3*S4^2+0.00175*S4^3+489*T4-2*T4*S4+0.016*S4^2*T4-0.000013*S4^3*T4-0.333*T4^2-0.002*S4*T4^2)</f>
        <v>0.98098386056249998</v>
      </c>
      <c r="W4" s="37">
        <f>(V4+U4*(0.668+0.44*U4+(0.000001*(300*T4-2400*T4*U4+(S4*(80+3*S4-3300*U4-13*T4+47*T4*U4))))))*1000</f>
        <v>1015.2816668125</v>
      </c>
      <c r="X4" s="38">
        <f>(0.42*(U4^0.8-0.17)^2+0.045)*S4^0.8</f>
        <v>1.6646333382762242</v>
      </c>
      <c r="Y4" s="39">
        <f>(0.1+0.333*U4+(1.65+91.9*U4^3)*EXP(-X4))/1000</f>
        <v>4.3110319016750285E-4</v>
      </c>
      <c r="Z4" s="40">
        <f>Y4*1000</f>
        <v>0.43110319016750287</v>
      </c>
    </row>
    <row r="5" spans="1:34" x14ac:dyDescent="0.25">
      <c r="B5" s="6" t="s">
        <v>62</v>
      </c>
      <c r="C5" s="31">
        <f>'Energy Prod &amp; Cons'!G22</f>
        <v>50000</v>
      </c>
      <c r="D5" s="6" t="s">
        <v>63</v>
      </c>
      <c r="M5" s="6" t="s">
        <v>43</v>
      </c>
      <c r="AB5" s="6">
        <f>W3/W4</f>
        <v>0.96547799687446456</v>
      </c>
    </row>
    <row r="6" spans="1:34"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row>
    <row r="7" spans="1:34" x14ac:dyDescent="0.25">
      <c r="A7" s="6" t="s">
        <v>38</v>
      </c>
      <c r="B7" s="41" t="s">
        <v>13</v>
      </c>
      <c r="C7" s="41" t="s">
        <v>14</v>
      </c>
      <c r="D7" s="41" t="s">
        <v>15</v>
      </c>
      <c r="E7" s="41" t="s">
        <v>16</v>
      </c>
      <c r="F7" s="41" t="s">
        <v>17</v>
      </c>
      <c r="G7" s="41" t="s">
        <v>46</v>
      </c>
      <c r="H7" s="41" t="s">
        <v>47</v>
      </c>
      <c r="I7" s="41" t="s">
        <v>18</v>
      </c>
      <c r="J7" s="41" t="s">
        <v>19</v>
      </c>
      <c r="K7" s="41" t="s">
        <v>20</v>
      </c>
      <c r="L7" s="41" t="s">
        <v>21</v>
      </c>
      <c r="M7" s="41" t="s">
        <v>22</v>
      </c>
      <c r="N7" s="82" t="s">
        <v>105</v>
      </c>
      <c r="O7" s="82" t="s">
        <v>108</v>
      </c>
      <c r="P7" s="41" t="s">
        <v>106</v>
      </c>
      <c r="Q7" s="41" t="s">
        <v>107</v>
      </c>
      <c r="R7" s="41" t="s">
        <v>23</v>
      </c>
      <c r="S7" s="41" t="s">
        <v>24</v>
      </c>
      <c r="T7" s="41" t="s">
        <v>109</v>
      </c>
      <c r="U7" s="41" t="s">
        <v>110</v>
      </c>
      <c r="V7" s="41" t="s">
        <v>111</v>
      </c>
      <c r="W7" s="41" t="s">
        <v>114</v>
      </c>
      <c r="X7" s="41" t="s">
        <v>115</v>
      </c>
      <c r="Y7" s="41" t="s">
        <v>117</v>
      </c>
      <c r="Z7" s="41" t="s">
        <v>25</v>
      </c>
      <c r="AA7" s="41" t="s">
        <v>26</v>
      </c>
      <c r="AB7" s="41"/>
      <c r="AC7" s="41"/>
      <c r="AD7" s="42"/>
      <c r="AE7" s="42"/>
      <c r="AF7" s="42"/>
      <c r="AG7" s="42"/>
    </row>
    <row r="8" spans="1:34" x14ac:dyDescent="0.25">
      <c r="A8" s="6" t="s">
        <v>113</v>
      </c>
      <c r="B8" s="41" t="s">
        <v>27</v>
      </c>
      <c r="C8" s="41" t="s">
        <v>28</v>
      </c>
      <c r="D8" s="41" t="s">
        <v>3</v>
      </c>
      <c r="E8" s="41" t="s">
        <v>28</v>
      </c>
      <c r="F8" s="41" t="s">
        <v>29</v>
      </c>
      <c r="G8" s="41" t="s">
        <v>30</v>
      </c>
      <c r="H8" s="41" t="s">
        <v>30</v>
      </c>
      <c r="I8" s="41" t="s">
        <v>28</v>
      </c>
      <c r="J8" s="41" t="s">
        <v>31</v>
      </c>
      <c r="K8" s="41" t="s">
        <v>32</v>
      </c>
      <c r="L8" s="41" t="s">
        <v>8</v>
      </c>
      <c r="M8" s="41" t="s">
        <v>8</v>
      </c>
      <c r="N8" s="41" t="s">
        <v>33</v>
      </c>
      <c r="O8" s="41" t="s">
        <v>33</v>
      </c>
      <c r="P8" s="41" t="s">
        <v>33</v>
      </c>
      <c r="Q8" s="41" t="s">
        <v>33</v>
      </c>
      <c r="R8" s="41" t="s">
        <v>33</v>
      </c>
      <c r="S8" s="41" t="s">
        <v>33</v>
      </c>
      <c r="T8" s="41" t="s">
        <v>33</v>
      </c>
      <c r="U8" s="41" t="s">
        <v>33</v>
      </c>
      <c r="V8" s="41" t="s">
        <v>112</v>
      </c>
      <c r="W8" s="41" t="s">
        <v>116</v>
      </c>
      <c r="X8" s="41" t="s">
        <v>116</v>
      </c>
      <c r="Y8" s="41" t="s">
        <v>116</v>
      </c>
      <c r="Z8" s="41" t="s">
        <v>34</v>
      </c>
      <c r="AA8" s="41" t="s">
        <v>8</v>
      </c>
      <c r="AB8" s="41" t="s">
        <v>44</v>
      </c>
      <c r="AC8" s="41" t="s">
        <v>26</v>
      </c>
      <c r="AD8" s="41"/>
      <c r="AE8" s="41"/>
      <c r="AF8" s="41"/>
      <c r="AG8" s="41"/>
      <c r="AH8" s="41"/>
    </row>
    <row r="9" spans="1:34" x14ac:dyDescent="0.25">
      <c r="B9" s="41">
        <v>0</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G9" s="42"/>
      <c r="AH9" s="42"/>
    </row>
    <row r="10" spans="1:34" x14ac:dyDescent="0.25">
      <c r="A10" s="61">
        <f>B10/J10/3600</f>
        <v>2.1344776656065333E-2</v>
      </c>
      <c r="B10" s="43">
        <v>2.5</v>
      </c>
      <c r="C10" s="44">
        <f>'Slimhole design'!AA22</f>
        <v>203.52979999999997</v>
      </c>
      <c r="D10" s="45">
        <f>'Slimhole design'!D21-'Slimhole design'!D16</f>
        <v>300</v>
      </c>
      <c r="E10" s="46">
        <f>'Energy Prod &amp; Cons'!G21</f>
        <v>0.2</v>
      </c>
      <c r="F10" s="45">
        <f>W3</f>
        <v>980.23210993750001</v>
      </c>
      <c r="G10" s="47">
        <f>Y3</f>
        <v>2.6584931595742973E-4</v>
      </c>
      <c r="H10" s="47">
        <f>Y4</f>
        <v>4.3110319016750285E-4</v>
      </c>
      <c r="I10" s="48">
        <f>C10</f>
        <v>203.52979999999997</v>
      </c>
      <c r="J10" s="49">
        <f>PI()*(I10/2000)^2</f>
        <v>3.2534631569785533E-2</v>
      </c>
      <c r="K10" s="50">
        <f>B10/J10/3600</f>
        <v>2.1344776656065333E-2</v>
      </c>
      <c r="L10" s="51">
        <f t="shared" ref="L10:L73" si="0">(F10*K10*I10)/G10/1000</f>
        <v>16018.173681607215</v>
      </c>
      <c r="M10" s="49">
        <f t="shared" ref="M10:M73" si="1">(1.14-2*LOG((E10/1000)/(I10/1000)+(21.25/L10^0.9)))^-2</f>
        <v>2.9338048263866674E-2</v>
      </c>
      <c r="N10" s="43">
        <f t="shared" ref="N10:N73" si="2">(0.5*F10*K10^2*D10/(I10/1000)*M10/100000)</f>
        <v>9.6562083183476398E-5</v>
      </c>
      <c r="O10" s="43">
        <f t="shared" ref="O10:O73" si="3">(0.5*F10*K10^2*D10/(I10/1000)*M10/100000)</f>
        <v>9.6562083183476398E-5</v>
      </c>
      <c r="P10" s="52">
        <f>(B10/3600)*G10/2/PI()/G$4/0.000000000001*(LN(G$3/(C10/2000))+C$4)/100000</f>
        <v>0.18801682685297041</v>
      </c>
      <c r="Q10" s="52">
        <f>(B10/3600)*H10/2/PI()/G$4/0.000000000001*(LN(G$3/(C10/2000))+C$4)/100000</f>
        <v>0.30488945803594159</v>
      </c>
      <c r="R10" s="53">
        <f>'Energy Prod &amp; Cons'!G10*(1-'Flow section 1 prod'!AB5)/10</f>
        <v>8.8031107970115379</v>
      </c>
      <c r="S10" s="54">
        <f>O10+N10+P10+Q10-R10</f>
        <v>-8.3100113879562585</v>
      </c>
      <c r="T10" s="54">
        <f>N10+P10</f>
        <v>0.1881133889361539</v>
      </c>
      <c r="U10" s="54">
        <f>O10+Q10-R10</f>
        <v>-8.4981247768924124</v>
      </c>
      <c r="V10" s="54">
        <f t="shared" ref="V10:V73" si="4">T10*(F10/100)</f>
        <v>1.8439478414437971</v>
      </c>
      <c r="W10" s="54">
        <f t="shared" ref="W10:W73" si="5">T10/3600/C$3*B10*100</f>
        <v>2.0097584288050627E-2</v>
      </c>
      <c r="X10" s="54">
        <f t="shared" ref="X10:X73" si="6">U10/3600/C$3*B10*100</f>
        <v>-0.90791931377055668</v>
      </c>
      <c r="Y10" s="54">
        <f>X10+W10</f>
        <v>-0.88782172948250604</v>
      </c>
      <c r="Z10" s="43">
        <f>B10*(C$1-C$2)*1.1/1000</f>
        <v>0.13750000000000001</v>
      </c>
      <c r="AA10" s="54">
        <f>Z10/(W10/1000)</f>
        <v>6841.6182775634907</v>
      </c>
      <c r="AB10" s="54">
        <f>Q10</f>
        <v>0.30488945803594159</v>
      </c>
      <c r="AC10" s="54">
        <f t="shared" ref="AC10:AC73" si="7">AA10</f>
        <v>6841.6182775634907</v>
      </c>
      <c r="AE10" s="55"/>
      <c r="AG10" s="50"/>
      <c r="AH10" s="50"/>
    </row>
    <row r="11" spans="1:34" x14ac:dyDescent="0.25">
      <c r="A11" s="61">
        <f t="shared" ref="A11:A74" si="8">B11/J11/3600</f>
        <v>4.2689553312130667E-2</v>
      </c>
      <c r="B11" s="43">
        <f>B10+2.5</f>
        <v>5</v>
      </c>
      <c r="C11" s="42">
        <f t="shared" ref="C11:I26" si="9">C10</f>
        <v>203.52979999999997</v>
      </c>
      <c r="D11" s="51">
        <f t="shared" si="9"/>
        <v>300</v>
      </c>
      <c r="E11" s="56">
        <f t="shared" si="9"/>
        <v>0.2</v>
      </c>
      <c r="F11" s="57">
        <f t="shared" si="9"/>
        <v>980.23210993750001</v>
      </c>
      <c r="G11" s="58">
        <f>G10</f>
        <v>2.6584931595742973E-4</v>
      </c>
      <c r="H11" s="58">
        <f>H10</f>
        <v>4.3110319016750285E-4</v>
      </c>
      <c r="I11" s="48">
        <f t="shared" si="9"/>
        <v>203.52979999999997</v>
      </c>
      <c r="J11" s="49">
        <f>PI()*(I11/2000)^2</f>
        <v>3.2534631569785533E-2</v>
      </c>
      <c r="K11" s="50">
        <f>B11/J11/3600</f>
        <v>4.2689553312130667E-2</v>
      </c>
      <c r="L11" s="51">
        <f t="shared" si="0"/>
        <v>32036.347363214431</v>
      </c>
      <c r="M11" s="49">
        <f t="shared" si="1"/>
        <v>2.5773517888779927E-2</v>
      </c>
      <c r="N11" s="43">
        <f t="shared" si="2"/>
        <v>3.3931971969278842E-4</v>
      </c>
      <c r="O11" s="43">
        <f t="shared" si="3"/>
        <v>3.3931971969278842E-4</v>
      </c>
      <c r="P11" s="52">
        <f>(B11/3600)*G11/2/PI()/G$4/0.000000000001*(LN(G$3/(C11/2000))+C$4)/100000</f>
        <v>0.37603365370594083</v>
      </c>
      <c r="Q11" s="52">
        <f t="shared" ref="Q11:Q74" si="10">(B11/3600)*H11/2/PI()/G$4/0.000000000001*(LN(G$3/(C11/2000))+C$4)/100000</f>
        <v>0.60977891607188317</v>
      </c>
      <c r="R11" s="54">
        <f>R10</f>
        <v>8.8031107970115379</v>
      </c>
      <c r="S11" s="54">
        <f t="shared" ref="S11:S74" si="11">O11+N11+P11+Q11-R11</f>
        <v>-7.8166195877943281</v>
      </c>
      <c r="T11" s="54">
        <f t="shared" ref="T11:T74" si="12">N11+P11</f>
        <v>0.37637297342563364</v>
      </c>
      <c r="U11" s="54">
        <f t="shared" ref="U11:U74" si="13">O11+Q11-R11</f>
        <v>-8.1929925612199614</v>
      </c>
      <c r="V11" s="54">
        <f t="shared" si="4"/>
        <v>3.6893287386445945</v>
      </c>
      <c r="W11" s="54">
        <f t="shared" si="5"/>
        <v>8.0421575518297789E-2</v>
      </c>
      <c r="X11" s="54">
        <f t="shared" si="6"/>
        <v>-1.750639436158111</v>
      </c>
      <c r="Y11" s="54">
        <f t="shared" ref="Y11:Y74" si="14">X11+W11</f>
        <v>-1.6702178606398133</v>
      </c>
      <c r="Z11" s="43">
        <f>B11*(C$1-C$2)*1.1/1000</f>
        <v>0.27500000000000002</v>
      </c>
      <c r="AA11" s="54">
        <f>Z11/(W11/1000)</f>
        <v>3419.4803848058295</v>
      </c>
      <c r="AB11" s="54">
        <f t="shared" ref="AB11:AB74" si="15">Q11</f>
        <v>0.60977891607188317</v>
      </c>
      <c r="AC11" s="54">
        <f t="shared" si="7"/>
        <v>3419.4803848058295</v>
      </c>
      <c r="AD11" s="59"/>
      <c r="AG11" s="50"/>
      <c r="AH11" s="50"/>
    </row>
    <row r="12" spans="1:34" x14ac:dyDescent="0.25">
      <c r="A12" s="61">
        <f t="shared" si="8"/>
        <v>6.4034329968195997E-2</v>
      </c>
      <c r="B12" s="43">
        <f t="shared" ref="B12:B75" si="16">B11+2.5</f>
        <v>7.5</v>
      </c>
      <c r="C12" s="42">
        <f t="shared" si="9"/>
        <v>203.52979999999997</v>
      </c>
      <c r="D12" s="51">
        <f t="shared" si="9"/>
        <v>300</v>
      </c>
      <c r="E12" s="56">
        <f t="shared" si="9"/>
        <v>0.2</v>
      </c>
      <c r="F12" s="57">
        <f t="shared" si="9"/>
        <v>980.23210993750001</v>
      </c>
      <c r="G12" s="58">
        <f t="shared" si="9"/>
        <v>2.6584931595742973E-4</v>
      </c>
      <c r="H12" s="58">
        <f t="shared" si="9"/>
        <v>4.3110319016750285E-4</v>
      </c>
      <c r="I12" s="48">
        <f t="shared" si="9"/>
        <v>203.52979999999997</v>
      </c>
      <c r="J12" s="49">
        <f t="shared" ref="J12:J75" si="17">PI()*(I12/2000)^2</f>
        <v>3.2534631569785533E-2</v>
      </c>
      <c r="K12" s="50">
        <f t="shared" ref="K12:K75" si="18">B12/J12/3600</f>
        <v>6.4034329968195997E-2</v>
      </c>
      <c r="L12" s="51">
        <f t="shared" si="0"/>
        <v>48054.521044821646</v>
      </c>
      <c r="M12" s="49">
        <f t="shared" si="1"/>
        <v>2.4237383835512924E-2</v>
      </c>
      <c r="N12" s="43">
        <f t="shared" si="2"/>
        <v>7.1796563551960243E-4</v>
      </c>
      <c r="O12" s="43">
        <f t="shared" si="3"/>
        <v>7.1796563551960243E-4</v>
      </c>
      <c r="P12" s="52">
        <f t="shared" ref="P12:P75" si="19">(B12/3600)*G12/2/PI()/G$4/0.000000000001*(LN(G$3/(C12/2000))+C$4)/100000</f>
        <v>0.56405048055891116</v>
      </c>
      <c r="Q12" s="52">
        <f t="shared" si="10"/>
        <v>0.91466837410782476</v>
      </c>
      <c r="R12" s="54">
        <f t="shared" ref="R12:R75" si="20">R11</f>
        <v>8.8031107970115379</v>
      </c>
      <c r="S12" s="54">
        <f t="shared" si="11"/>
        <v>-7.3229560110737628</v>
      </c>
      <c r="T12" s="54">
        <f t="shared" si="12"/>
        <v>0.56476844619443078</v>
      </c>
      <c r="U12" s="54">
        <f t="shared" si="13"/>
        <v>-7.8877244572681935</v>
      </c>
      <c r="V12" s="54">
        <f t="shared" si="4"/>
        <v>5.5360416563929036</v>
      </c>
      <c r="W12" s="54">
        <f t="shared" si="5"/>
        <v>0.18101552762642012</v>
      </c>
      <c r="X12" s="54">
        <f t="shared" si="6"/>
        <v>-2.5281168132269851</v>
      </c>
      <c r="Y12" s="54">
        <f t="shared" si="14"/>
        <v>-2.3471012856005649</v>
      </c>
      <c r="Z12" s="43">
        <f t="shared" ref="Z12:Z75" si="21">B12*(C$1-C$2)*1.1/1000</f>
        <v>0.41250000000000003</v>
      </c>
      <c r="AA12" s="54">
        <f t="shared" ref="AA12:AA75" si="22">Z12/(W12/1000)</f>
        <v>2278.810030326888</v>
      </c>
      <c r="AB12" s="54">
        <f t="shared" si="15"/>
        <v>0.91466837410782476</v>
      </c>
      <c r="AC12" s="54">
        <f t="shared" si="7"/>
        <v>2278.810030326888</v>
      </c>
      <c r="AD12" s="60"/>
      <c r="AE12" s="54"/>
      <c r="AG12" s="50"/>
      <c r="AH12" s="50"/>
    </row>
    <row r="13" spans="1:34" x14ac:dyDescent="0.25">
      <c r="A13" s="61">
        <f t="shared" si="8"/>
        <v>8.5379106624261333E-2</v>
      </c>
      <c r="B13" s="43">
        <f t="shared" si="16"/>
        <v>10</v>
      </c>
      <c r="C13" s="42">
        <f t="shared" si="9"/>
        <v>203.52979999999997</v>
      </c>
      <c r="D13" s="51">
        <f t="shared" si="9"/>
        <v>300</v>
      </c>
      <c r="E13" s="56">
        <f t="shared" si="9"/>
        <v>0.2</v>
      </c>
      <c r="F13" s="57">
        <f t="shared" si="9"/>
        <v>980.23210993750001</v>
      </c>
      <c r="G13" s="58">
        <f t="shared" si="9"/>
        <v>2.6584931595742973E-4</v>
      </c>
      <c r="H13" s="58">
        <f t="shared" si="9"/>
        <v>4.3110319016750285E-4</v>
      </c>
      <c r="I13" s="48">
        <f t="shared" si="9"/>
        <v>203.52979999999997</v>
      </c>
      <c r="J13" s="49">
        <f t="shared" si="17"/>
        <v>3.2534631569785533E-2</v>
      </c>
      <c r="K13" s="50">
        <f t="shared" si="18"/>
        <v>8.5379106624261333E-2</v>
      </c>
      <c r="L13" s="51">
        <f t="shared" si="0"/>
        <v>64072.694726428861</v>
      </c>
      <c r="M13" s="49">
        <f t="shared" si="1"/>
        <v>2.335043714667966E-2</v>
      </c>
      <c r="N13" s="43">
        <f t="shared" si="2"/>
        <v>1.2296751761255963E-3</v>
      </c>
      <c r="O13" s="43">
        <f t="shared" si="3"/>
        <v>1.2296751761255963E-3</v>
      </c>
      <c r="P13" s="52">
        <f t="shared" si="19"/>
        <v>0.75206730741188166</v>
      </c>
      <c r="Q13" s="52">
        <f t="shared" si="10"/>
        <v>1.2195578321437663</v>
      </c>
      <c r="R13" s="54">
        <f t="shared" si="20"/>
        <v>8.8031107970115379</v>
      </c>
      <c r="S13" s="54">
        <f t="shared" si="11"/>
        <v>-6.8290263071036392</v>
      </c>
      <c r="T13" s="54">
        <f t="shared" si="12"/>
        <v>0.75329698258800726</v>
      </c>
      <c r="U13" s="54">
        <f t="shared" si="13"/>
        <v>-7.5823232896916455</v>
      </c>
      <c r="V13" s="54">
        <f t="shared" si="4"/>
        <v>7.3840589065179456</v>
      </c>
      <c r="W13" s="54">
        <f t="shared" si="5"/>
        <v>0.32192178743077227</v>
      </c>
      <c r="X13" s="54">
        <f t="shared" si="6"/>
        <v>-3.2403090981588232</v>
      </c>
      <c r="Y13" s="54">
        <f t="shared" si="14"/>
        <v>-2.9183873107280509</v>
      </c>
      <c r="Z13" s="43">
        <f t="shared" si="21"/>
        <v>0.55000000000000004</v>
      </c>
      <c r="AA13" s="54">
        <f t="shared" si="22"/>
        <v>1708.4895197355195</v>
      </c>
      <c r="AB13" s="54">
        <f t="shared" si="15"/>
        <v>1.2195578321437663</v>
      </c>
      <c r="AC13" s="54">
        <f t="shared" si="7"/>
        <v>1708.4895197355195</v>
      </c>
      <c r="AD13" s="60"/>
      <c r="AE13" s="54"/>
      <c r="AG13" s="50"/>
      <c r="AH13" s="50"/>
    </row>
    <row r="14" spans="1:34" x14ac:dyDescent="0.25">
      <c r="A14" s="61">
        <f t="shared" si="8"/>
        <v>0.10672388328032666</v>
      </c>
      <c r="B14" s="43">
        <f t="shared" si="16"/>
        <v>12.5</v>
      </c>
      <c r="C14" s="42">
        <f t="shared" si="9"/>
        <v>203.52979999999997</v>
      </c>
      <c r="D14" s="51">
        <f t="shared" si="9"/>
        <v>300</v>
      </c>
      <c r="E14" s="56">
        <f t="shared" si="9"/>
        <v>0.2</v>
      </c>
      <c r="F14" s="57">
        <f t="shared" si="9"/>
        <v>980.23210993750001</v>
      </c>
      <c r="G14" s="58">
        <f t="shared" si="9"/>
        <v>2.6584931595742973E-4</v>
      </c>
      <c r="H14" s="58">
        <f t="shared" si="9"/>
        <v>4.3110319016750285E-4</v>
      </c>
      <c r="I14" s="48">
        <f t="shared" si="9"/>
        <v>203.52979999999997</v>
      </c>
      <c r="J14" s="49">
        <f t="shared" si="17"/>
        <v>3.2534631569785533E-2</v>
      </c>
      <c r="K14" s="50">
        <f t="shared" si="18"/>
        <v>0.10672388328032666</v>
      </c>
      <c r="L14" s="51">
        <f t="shared" si="0"/>
        <v>80090.868408036054</v>
      </c>
      <c r="M14" s="49">
        <f t="shared" si="1"/>
        <v>2.2764097347711159E-2</v>
      </c>
      <c r="N14" s="43">
        <f t="shared" si="2"/>
        <v>1.8731210763547302E-3</v>
      </c>
      <c r="O14" s="43">
        <f t="shared" si="3"/>
        <v>1.8731210763547302E-3</v>
      </c>
      <c r="P14" s="52">
        <f t="shared" si="19"/>
        <v>0.94008413426485171</v>
      </c>
      <c r="Q14" s="52">
        <f t="shared" si="10"/>
        <v>1.5244472901797079</v>
      </c>
      <c r="R14" s="54">
        <f t="shared" si="20"/>
        <v>8.8031107970115379</v>
      </c>
      <c r="S14" s="54">
        <f t="shared" si="11"/>
        <v>-6.3348331304142693</v>
      </c>
      <c r="T14" s="54">
        <f t="shared" si="12"/>
        <v>0.94195725534120645</v>
      </c>
      <c r="U14" s="54">
        <f t="shared" si="13"/>
        <v>-7.2767903857554757</v>
      </c>
      <c r="V14" s="54">
        <f t="shared" si="4"/>
        <v>9.2333674787404725</v>
      </c>
      <c r="W14" s="54">
        <f t="shared" si="5"/>
        <v>0.50318229451987528</v>
      </c>
      <c r="X14" s="54">
        <f t="shared" si="6"/>
        <v>-3.8871743513651045</v>
      </c>
      <c r="Y14" s="54">
        <f t="shared" si="14"/>
        <v>-3.3839920568452291</v>
      </c>
      <c r="Z14" s="43">
        <f t="shared" si="21"/>
        <v>0.6875</v>
      </c>
      <c r="AA14" s="54">
        <f t="shared" si="22"/>
        <v>1366.3040363055627</v>
      </c>
      <c r="AB14" s="54">
        <f t="shared" si="15"/>
        <v>1.5244472901797079</v>
      </c>
      <c r="AC14" s="54">
        <f t="shared" si="7"/>
        <v>1366.3040363055627</v>
      </c>
      <c r="AG14" s="50"/>
      <c r="AH14" s="50"/>
    </row>
    <row r="15" spans="1:34" x14ac:dyDescent="0.25">
      <c r="A15" s="61">
        <f t="shared" si="8"/>
        <v>0.12806865993639199</v>
      </c>
      <c r="B15" s="43">
        <f t="shared" si="16"/>
        <v>15</v>
      </c>
      <c r="C15" s="42">
        <f t="shared" si="9"/>
        <v>203.52979999999997</v>
      </c>
      <c r="D15" s="51">
        <f t="shared" si="9"/>
        <v>300</v>
      </c>
      <c r="E15" s="56">
        <f t="shared" si="9"/>
        <v>0.2</v>
      </c>
      <c r="F15" s="57">
        <f t="shared" si="9"/>
        <v>980.23210993750001</v>
      </c>
      <c r="G15" s="58">
        <f t="shared" si="9"/>
        <v>2.6584931595742973E-4</v>
      </c>
      <c r="H15" s="58">
        <f t="shared" si="9"/>
        <v>4.3110319016750285E-4</v>
      </c>
      <c r="I15" s="48">
        <f t="shared" si="9"/>
        <v>203.52979999999997</v>
      </c>
      <c r="J15" s="49">
        <f t="shared" si="17"/>
        <v>3.2534631569785533E-2</v>
      </c>
      <c r="K15" s="50">
        <f t="shared" si="18"/>
        <v>0.12806865993639199</v>
      </c>
      <c r="L15" s="51">
        <f t="shared" si="0"/>
        <v>96109.042089643292</v>
      </c>
      <c r="M15" s="49">
        <f t="shared" si="1"/>
        <v>2.2344266000193087E-2</v>
      </c>
      <c r="N15" s="43">
        <f t="shared" si="2"/>
        <v>2.6475489678126274E-3</v>
      </c>
      <c r="O15" s="43">
        <f t="shared" si="3"/>
        <v>2.6475489678126274E-3</v>
      </c>
      <c r="P15" s="52">
        <f t="shared" si="19"/>
        <v>1.1281009611178223</v>
      </c>
      <c r="Q15" s="52">
        <f t="shared" si="10"/>
        <v>1.8293367482156495</v>
      </c>
      <c r="R15" s="54">
        <f t="shared" si="20"/>
        <v>8.8031107970115379</v>
      </c>
      <c r="S15" s="54">
        <f t="shared" si="11"/>
        <v>-5.840377989742441</v>
      </c>
      <c r="T15" s="54">
        <f t="shared" si="12"/>
        <v>1.1307485100856349</v>
      </c>
      <c r="U15" s="54">
        <f t="shared" si="13"/>
        <v>-6.9711264998280758</v>
      </c>
      <c r="V15" s="54">
        <f t="shared" si="4"/>
        <v>11.083959978499264</v>
      </c>
      <c r="W15" s="54">
        <f t="shared" si="5"/>
        <v>0.72483878851643269</v>
      </c>
      <c r="X15" s="54">
        <f t="shared" si="6"/>
        <v>-4.4686708332231255</v>
      </c>
      <c r="Y15" s="54">
        <f t="shared" si="14"/>
        <v>-3.7438320447066928</v>
      </c>
      <c r="Z15" s="43">
        <f t="shared" si="21"/>
        <v>0.82500000000000007</v>
      </c>
      <c r="AA15" s="54">
        <f t="shared" si="22"/>
        <v>1138.184121863253</v>
      </c>
      <c r="AB15" s="54">
        <f t="shared" si="15"/>
        <v>1.8293367482156495</v>
      </c>
      <c r="AC15" s="54">
        <f t="shared" si="7"/>
        <v>1138.184121863253</v>
      </c>
      <c r="AE15" s="14"/>
      <c r="AG15" s="50"/>
      <c r="AH15" s="50"/>
    </row>
    <row r="16" spans="1:34" x14ac:dyDescent="0.25">
      <c r="A16" s="61">
        <f t="shared" si="8"/>
        <v>0.14941343659245734</v>
      </c>
      <c r="B16" s="43">
        <f t="shared" si="16"/>
        <v>17.5</v>
      </c>
      <c r="C16" s="42">
        <f t="shared" si="9"/>
        <v>203.52979999999997</v>
      </c>
      <c r="D16" s="51">
        <f t="shared" si="9"/>
        <v>300</v>
      </c>
      <c r="E16" s="56">
        <f t="shared" si="9"/>
        <v>0.2</v>
      </c>
      <c r="F16" s="57">
        <f t="shared" si="9"/>
        <v>980.23210993750001</v>
      </c>
      <c r="G16" s="58">
        <f t="shared" si="9"/>
        <v>2.6584931595742973E-4</v>
      </c>
      <c r="H16" s="58">
        <f t="shared" si="9"/>
        <v>4.3110319016750285E-4</v>
      </c>
      <c r="I16" s="48">
        <f t="shared" si="9"/>
        <v>203.52979999999997</v>
      </c>
      <c r="J16" s="49">
        <f t="shared" si="17"/>
        <v>3.2534631569785533E-2</v>
      </c>
      <c r="K16" s="50">
        <f t="shared" si="18"/>
        <v>0.14941343659245734</v>
      </c>
      <c r="L16" s="51">
        <f t="shared" si="0"/>
        <v>112127.21577125051</v>
      </c>
      <c r="M16" s="49">
        <f t="shared" si="1"/>
        <v>2.2027243906582304E-2</v>
      </c>
      <c r="N16" s="43">
        <f t="shared" si="2"/>
        <v>3.5524800567752492E-3</v>
      </c>
      <c r="O16" s="43">
        <f t="shared" si="3"/>
        <v>3.5524800567752492E-3</v>
      </c>
      <c r="P16" s="52">
        <f t="shared" si="19"/>
        <v>1.3161177879707926</v>
      </c>
      <c r="Q16" s="52">
        <f t="shared" si="10"/>
        <v>2.1342262062515913</v>
      </c>
      <c r="R16" s="54">
        <f t="shared" si="20"/>
        <v>8.8031107970115379</v>
      </c>
      <c r="S16" s="54">
        <f t="shared" si="11"/>
        <v>-5.3456618426756037</v>
      </c>
      <c r="T16" s="54">
        <f t="shared" si="12"/>
        <v>1.3196702680275678</v>
      </c>
      <c r="U16" s="54">
        <f t="shared" si="13"/>
        <v>-6.6653321107031713</v>
      </c>
      <c r="V16" s="54">
        <f t="shared" si="4"/>
        <v>12.935831712504489</v>
      </c>
      <c r="W16" s="54">
        <f t="shared" si="5"/>
        <v>0.98693289275565954</v>
      </c>
      <c r="X16" s="54">
        <f t="shared" si="6"/>
        <v>-4.98475692039767</v>
      </c>
      <c r="Y16" s="54">
        <f t="shared" si="14"/>
        <v>-3.9978240276420105</v>
      </c>
      <c r="Z16" s="43">
        <f t="shared" si="21"/>
        <v>0.96250000000000013</v>
      </c>
      <c r="AA16" s="54">
        <f t="shared" si="22"/>
        <v>975.24361287884597</v>
      </c>
      <c r="AB16" s="54">
        <f t="shared" si="15"/>
        <v>2.1342262062515913</v>
      </c>
      <c r="AC16" s="54">
        <f t="shared" si="7"/>
        <v>975.24361287884597</v>
      </c>
      <c r="AD16" s="59"/>
      <c r="AE16" s="14"/>
      <c r="AG16" s="50"/>
      <c r="AH16" s="50"/>
    </row>
    <row r="17" spans="1:34" x14ac:dyDescent="0.25">
      <c r="A17" s="61">
        <f t="shared" si="8"/>
        <v>0.17075821324852267</v>
      </c>
      <c r="B17" s="43">
        <f t="shared" si="16"/>
        <v>20</v>
      </c>
      <c r="C17" s="42">
        <f t="shared" si="9"/>
        <v>203.52979999999997</v>
      </c>
      <c r="D17" s="51">
        <f t="shared" si="9"/>
        <v>300</v>
      </c>
      <c r="E17" s="56">
        <f t="shared" si="9"/>
        <v>0.2</v>
      </c>
      <c r="F17" s="57">
        <f t="shared" si="9"/>
        <v>980.23210993750001</v>
      </c>
      <c r="G17" s="58">
        <f t="shared" si="9"/>
        <v>2.6584931595742973E-4</v>
      </c>
      <c r="H17" s="58">
        <f t="shared" si="9"/>
        <v>4.3110319016750285E-4</v>
      </c>
      <c r="I17" s="48">
        <f t="shared" si="9"/>
        <v>203.52979999999997</v>
      </c>
      <c r="J17" s="49">
        <f t="shared" si="17"/>
        <v>3.2534631569785533E-2</v>
      </c>
      <c r="K17" s="50">
        <f t="shared" si="18"/>
        <v>0.17075821324852267</v>
      </c>
      <c r="L17" s="51">
        <f t="shared" si="0"/>
        <v>128145.38945285772</v>
      </c>
      <c r="M17" s="49">
        <f t="shared" si="1"/>
        <v>2.1778549090846658E-2</v>
      </c>
      <c r="N17" s="43">
        <f t="shared" si="2"/>
        <v>4.587587122385826E-3</v>
      </c>
      <c r="O17" s="43">
        <f t="shared" si="3"/>
        <v>4.587587122385826E-3</v>
      </c>
      <c r="P17" s="52">
        <f t="shared" si="19"/>
        <v>1.5041346148237633</v>
      </c>
      <c r="Q17" s="52">
        <f t="shared" si="10"/>
        <v>2.4391156642875327</v>
      </c>
      <c r="R17" s="54">
        <f t="shared" si="20"/>
        <v>8.8031107970115379</v>
      </c>
      <c r="S17" s="54">
        <f t="shared" si="11"/>
        <v>-4.8506853436554707</v>
      </c>
      <c r="T17" s="54">
        <f t="shared" si="12"/>
        <v>1.508722201946149</v>
      </c>
      <c r="U17" s="54">
        <f t="shared" si="13"/>
        <v>-6.3594075456016199</v>
      </c>
      <c r="V17" s="54">
        <f t="shared" si="4"/>
        <v>14.788979473232246</v>
      </c>
      <c r="W17" s="54">
        <f t="shared" si="5"/>
        <v>1.2895061555095291</v>
      </c>
      <c r="X17" s="54">
        <f t="shared" si="6"/>
        <v>-5.4353910646167689</v>
      </c>
      <c r="Y17" s="54">
        <f t="shared" si="14"/>
        <v>-4.1458849091072398</v>
      </c>
      <c r="Z17" s="43">
        <f t="shared" si="21"/>
        <v>1.1000000000000001</v>
      </c>
      <c r="AA17" s="54">
        <f t="shared" si="22"/>
        <v>853.0397433933548</v>
      </c>
      <c r="AB17" s="54">
        <f t="shared" si="15"/>
        <v>2.4391156642875327</v>
      </c>
      <c r="AC17" s="54">
        <f t="shared" si="7"/>
        <v>853.0397433933548</v>
      </c>
      <c r="AD17" s="59"/>
      <c r="AE17" s="14"/>
      <c r="AG17" s="50"/>
      <c r="AH17" s="50"/>
    </row>
    <row r="18" spans="1:34" x14ac:dyDescent="0.25">
      <c r="A18" s="61">
        <f t="shared" si="8"/>
        <v>0.19210298990458799</v>
      </c>
      <c r="B18" s="43">
        <f t="shared" si="16"/>
        <v>22.5</v>
      </c>
      <c r="C18" s="42">
        <f t="shared" si="9"/>
        <v>203.52979999999997</v>
      </c>
      <c r="D18" s="51">
        <f t="shared" si="9"/>
        <v>300</v>
      </c>
      <c r="E18" s="56">
        <f t="shared" si="9"/>
        <v>0.2</v>
      </c>
      <c r="F18" s="57">
        <f t="shared" si="9"/>
        <v>980.23210993750001</v>
      </c>
      <c r="G18" s="58">
        <f t="shared" si="9"/>
        <v>2.6584931595742973E-4</v>
      </c>
      <c r="H18" s="58">
        <f t="shared" si="9"/>
        <v>4.3110319016750285E-4</v>
      </c>
      <c r="I18" s="48">
        <f t="shared" si="9"/>
        <v>203.52979999999997</v>
      </c>
      <c r="J18" s="49">
        <f t="shared" si="17"/>
        <v>3.2534631569785533E-2</v>
      </c>
      <c r="K18" s="50">
        <f t="shared" si="18"/>
        <v>0.19210298990458799</v>
      </c>
      <c r="L18" s="51">
        <f t="shared" si="0"/>
        <v>144163.56313446493</v>
      </c>
      <c r="M18" s="49">
        <f t="shared" si="1"/>
        <v>2.1577758810989674E-2</v>
      </c>
      <c r="N18" s="43">
        <f t="shared" si="2"/>
        <v>5.7526342284555986E-3</v>
      </c>
      <c r="O18" s="43">
        <f t="shared" si="3"/>
        <v>5.7526342284555986E-3</v>
      </c>
      <c r="P18" s="52">
        <f t="shared" si="19"/>
        <v>1.6921514416767334</v>
      </c>
      <c r="Q18" s="52">
        <f t="shared" si="10"/>
        <v>2.744005122323474</v>
      </c>
      <c r="R18" s="54">
        <f t="shared" si="20"/>
        <v>8.8031107970115379</v>
      </c>
      <c r="S18" s="54">
        <f t="shared" si="11"/>
        <v>-4.3554489645544194</v>
      </c>
      <c r="T18" s="54">
        <f t="shared" si="12"/>
        <v>1.6979040759051889</v>
      </c>
      <c r="U18" s="54">
        <f t="shared" si="13"/>
        <v>-6.0533530404596085</v>
      </c>
      <c r="V18" s="54">
        <f t="shared" si="4"/>
        <v>16.643400947960245</v>
      </c>
      <c r="W18" s="54">
        <f t="shared" si="5"/>
        <v>1.6326000729857584</v>
      </c>
      <c r="X18" s="54">
        <f t="shared" si="6"/>
        <v>-5.8205317696727006</v>
      </c>
      <c r="Y18" s="54">
        <f t="shared" si="14"/>
        <v>-4.1879316966869418</v>
      </c>
      <c r="Z18" s="43">
        <f t="shared" si="21"/>
        <v>1.2375</v>
      </c>
      <c r="AA18" s="54">
        <f t="shared" si="22"/>
        <v>757.99335089873853</v>
      </c>
      <c r="AB18" s="54">
        <f t="shared" si="15"/>
        <v>2.744005122323474</v>
      </c>
      <c r="AC18" s="54">
        <f t="shared" si="7"/>
        <v>757.99335089873853</v>
      </c>
      <c r="AD18" s="59"/>
      <c r="AE18" s="14"/>
      <c r="AG18" s="50"/>
      <c r="AH18" s="50"/>
    </row>
    <row r="19" spans="1:34" x14ac:dyDescent="0.25">
      <c r="A19" s="61">
        <f t="shared" si="8"/>
        <v>0.21344776656065331</v>
      </c>
      <c r="B19" s="43">
        <f t="shared" si="16"/>
        <v>25</v>
      </c>
      <c r="C19" s="42">
        <f t="shared" si="9"/>
        <v>203.52979999999997</v>
      </c>
      <c r="D19" s="51">
        <f t="shared" si="9"/>
        <v>300</v>
      </c>
      <c r="E19" s="56">
        <f t="shared" si="9"/>
        <v>0.2</v>
      </c>
      <c r="F19" s="57">
        <f t="shared" si="9"/>
        <v>980.23210993750001</v>
      </c>
      <c r="G19" s="58">
        <f t="shared" si="9"/>
        <v>2.6584931595742973E-4</v>
      </c>
      <c r="H19" s="58">
        <f t="shared" si="9"/>
        <v>4.3110319016750285E-4</v>
      </c>
      <c r="I19" s="48">
        <f t="shared" si="9"/>
        <v>203.52979999999997</v>
      </c>
      <c r="J19" s="49">
        <f t="shared" si="17"/>
        <v>3.2534631569785533E-2</v>
      </c>
      <c r="K19" s="50">
        <f t="shared" si="18"/>
        <v>0.21344776656065331</v>
      </c>
      <c r="L19" s="51">
        <f t="shared" si="0"/>
        <v>160181.73681607211</v>
      </c>
      <c r="M19" s="49">
        <f t="shared" si="1"/>
        <v>2.1411950819803061E-2</v>
      </c>
      <c r="N19" s="43">
        <f t="shared" si="2"/>
        <v>7.0474441843795185E-3</v>
      </c>
      <c r="O19" s="43">
        <f t="shared" si="3"/>
        <v>7.0474441843795185E-3</v>
      </c>
      <c r="P19" s="52">
        <f t="shared" si="19"/>
        <v>1.8801682685297034</v>
      </c>
      <c r="Q19" s="52">
        <f t="shared" si="10"/>
        <v>3.0488945803594159</v>
      </c>
      <c r="R19" s="54">
        <f t="shared" si="20"/>
        <v>8.8031107970115379</v>
      </c>
      <c r="S19" s="54">
        <f t="shared" si="11"/>
        <v>-3.8599530597536598</v>
      </c>
      <c r="T19" s="54">
        <f t="shared" si="12"/>
        <v>1.8872157127140829</v>
      </c>
      <c r="U19" s="54">
        <f t="shared" si="13"/>
        <v>-5.7471687724677425</v>
      </c>
      <c r="V19" s="54">
        <f t="shared" si="4"/>
        <v>18.499094399809284</v>
      </c>
      <c r="W19" s="54">
        <f t="shared" si="5"/>
        <v>2.0162561033270117</v>
      </c>
      <c r="X19" s="54">
        <f t="shared" si="6"/>
        <v>-6.1401375774228022</v>
      </c>
      <c r="Y19" s="54">
        <f t="shared" si="14"/>
        <v>-4.123881474095791</v>
      </c>
      <c r="Z19" s="43">
        <f t="shared" si="21"/>
        <v>1.375</v>
      </c>
      <c r="AA19" s="54">
        <f t="shared" si="22"/>
        <v>681.95701812439461</v>
      </c>
      <c r="AB19" s="54">
        <f t="shared" si="15"/>
        <v>3.0488945803594159</v>
      </c>
      <c r="AC19" s="54">
        <f t="shared" si="7"/>
        <v>681.95701812439461</v>
      </c>
      <c r="AD19" s="59"/>
      <c r="AE19" s="14"/>
      <c r="AG19" s="50"/>
      <c r="AH19" s="50"/>
    </row>
    <row r="20" spans="1:34" x14ac:dyDescent="0.25">
      <c r="A20" s="61">
        <f t="shared" si="8"/>
        <v>0.23479254321671864</v>
      </c>
      <c r="B20" s="43">
        <f t="shared" si="16"/>
        <v>27.5</v>
      </c>
      <c r="C20" s="42">
        <f t="shared" si="9"/>
        <v>203.52979999999997</v>
      </c>
      <c r="D20" s="51">
        <f t="shared" si="9"/>
        <v>300</v>
      </c>
      <c r="E20" s="56">
        <f t="shared" si="9"/>
        <v>0.2</v>
      </c>
      <c r="F20" s="57">
        <f t="shared" si="9"/>
        <v>980.23210993750001</v>
      </c>
      <c r="G20" s="58">
        <f t="shared" si="9"/>
        <v>2.6584931595742973E-4</v>
      </c>
      <c r="H20" s="58">
        <f t="shared" si="9"/>
        <v>4.3110319016750285E-4</v>
      </c>
      <c r="I20" s="48">
        <f t="shared" si="9"/>
        <v>203.52979999999997</v>
      </c>
      <c r="J20" s="49">
        <f t="shared" si="17"/>
        <v>3.2534631569785533E-2</v>
      </c>
      <c r="K20" s="50">
        <f t="shared" si="18"/>
        <v>0.23479254321671864</v>
      </c>
      <c r="L20" s="51">
        <f t="shared" si="0"/>
        <v>176199.91049767935</v>
      </c>
      <c r="M20" s="49">
        <f t="shared" si="1"/>
        <v>2.1272522710928953E-2</v>
      </c>
      <c r="N20" s="43">
        <f t="shared" si="2"/>
        <v>8.4718795802741151E-3</v>
      </c>
      <c r="O20" s="43">
        <f t="shared" si="3"/>
        <v>8.4718795802741151E-3</v>
      </c>
      <c r="P20" s="52">
        <f t="shared" si="19"/>
        <v>2.0681850953826744</v>
      </c>
      <c r="Q20" s="52">
        <f t="shared" si="10"/>
        <v>3.3537840383953577</v>
      </c>
      <c r="R20" s="54">
        <f t="shared" si="20"/>
        <v>8.8031107970115379</v>
      </c>
      <c r="S20" s="54">
        <f t="shared" si="11"/>
        <v>-3.3641979040729577</v>
      </c>
      <c r="T20" s="54">
        <f t="shared" si="12"/>
        <v>2.0766569749629484</v>
      </c>
      <c r="U20" s="54">
        <f t="shared" si="13"/>
        <v>-5.4408548790359061</v>
      </c>
      <c r="V20" s="54">
        <f t="shared" si="4"/>
        <v>20.356058481843569</v>
      </c>
      <c r="W20" s="54">
        <f t="shared" si="5"/>
        <v>2.4405156757043196</v>
      </c>
      <c r="X20" s="54">
        <f t="shared" si="6"/>
        <v>-6.3941670586960431</v>
      </c>
      <c r="Y20" s="54">
        <f t="shared" si="14"/>
        <v>-3.9536513829917235</v>
      </c>
      <c r="Z20" s="43">
        <f t="shared" si="21"/>
        <v>1.5125000000000002</v>
      </c>
      <c r="AA20" s="54">
        <f t="shared" si="22"/>
        <v>619.7460704953271</v>
      </c>
      <c r="AB20" s="54">
        <f t="shared" si="15"/>
        <v>3.3537840383953577</v>
      </c>
      <c r="AC20" s="54">
        <f t="shared" si="7"/>
        <v>619.7460704953271</v>
      </c>
      <c r="AD20" s="59"/>
      <c r="AE20" s="61"/>
      <c r="AG20" s="50"/>
      <c r="AH20" s="50"/>
    </row>
    <row r="21" spans="1:34" x14ac:dyDescent="0.25">
      <c r="A21" s="61">
        <f t="shared" si="8"/>
        <v>0.25613731987278399</v>
      </c>
      <c r="B21" s="43">
        <f t="shared" si="16"/>
        <v>30</v>
      </c>
      <c r="C21" s="42">
        <f t="shared" si="9"/>
        <v>203.52979999999997</v>
      </c>
      <c r="D21" s="51">
        <f t="shared" si="9"/>
        <v>300</v>
      </c>
      <c r="E21" s="56">
        <f t="shared" si="9"/>
        <v>0.2</v>
      </c>
      <c r="F21" s="57">
        <f t="shared" si="9"/>
        <v>980.23210993750001</v>
      </c>
      <c r="G21" s="58">
        <f t="shared" si="9"/>
        <v>2.6584931595742973E-4</v>
      </c>
      <c r="H21" s="58">
        <f t="shared" si="9"/>
        <v>4.3110319016750285E-4</v>
      </c>
      <c r="I21" s="48">
        <f t="shared" si="9"/>
        <v>203.52979999999997</v>
      </c>
      <c r="J21" s="49">
        <f t="shared" si="17"/>
        <v>3.2534631569785533E-2</v>
      </c>
      <c r="K21" s="50">
        <f t="shared" si="18"/>
        <v>0.25613731987278399</v>
      </c>
      <c r="L21" s="51">
        <f t="shared" si="0"/>
        <v>192218.08417928658</v>
      </c>
      <c r="M21" s="49">
        <f t="shared" si="1"/>
        <v>2.1153512054890095E-2</v>
      </c>
      <c r="N21" s="43">
        <f t="shared" si="2"/>
        <v>1.0025831057695479E-2</v>
      </c>
      <c r="O21" s="43">
        <f t="shared" si="3"/>
        <v>1.0025831057695479E-2</v>
      </c>
      <c r="P21" s="52">
        <f t="shared" si="19"/>
        <v>2.2562019222356446</v>
      </c>
      <c r="Q21" s="52">
        <f t="shared" si="10"/>
        <v>3.658673496431299</v>
      </c>
      <c r="R21" s="54">
        <f t="shared" si="20"/>
        <v>8.8031107970115379</v>
      </c>
      <c r="S21" s="54">
        <f t="shared" si="11"/>
        <v>-2.8681837162292032</v>
      </c>
      <c r="T21" s="54">
        <f t="shared" si="12"/>
        <v>2.2662277532933399</v>
      </c>
      <c r="U21" s="54">
        <f t="shared" si="13"/>
        <v>-5.1344114695225436</v>
      </c>
      <c r="V21" s="54">
        <f t="shared" si="4"/>
        <v>22.214292122096509</v>
      </c>
      <c r="W21" s="54">
        <f t="shared" si="5"/>
        <v>2.9054201965299229</v>
      </c>
      <c r="X21" s="54">
        <f t="shared" si="6"/>
        <v>-6.5825788070801829</v>
      </c>
      <c r="Y21" s="54">
        <f t="shared" si="14"/>
        <v>-3.6771586105502601</v>
      </c>
      <c r="Z21" s="43">
        <f t="shared" si="21"/>
        <v>1.6500000000000001</v>
      </c>
      <c r="AA21" s="54">
        <f t="shared" si="22"/>
        <v>567.90408560203139</v>
      </c>
      <c r="AB21" s="54">
        <f t="shared" si="15"/>
        <v>3.658673496431299</v>
      </c>
      <c r="AC21" s="54">
        <f t="shared" si="7"/>
        <v>567.90408560203139</v>
      </c>
      <c r="AD21" s="59"/>
      <c r="AE21" s="62"/>
      <c r="AG21" s="50"/>
      <c r="AH21" s="50"/>
    </row>
    <row r="22" spans="1:34" x14ac:dyDescent="0.25">
      <c r="A22" s="61">
        <f t="shared" si="8"/>
        <v>0.27748209652884931</v>
      </c>
      <c r="B22" s="43">
        <f t="shared" si="16"/>
        <v>32.5</v>
      </c>
      <c r="C22" s="42">
        <f t="shared" si="9"/>
        <v>203.52979999999997</v>
      </c>
      <c r="D22" s="51">
        <f t="shared" si="9"/>
        <v>300</v>
      </c>
      <c r="E22" s="56">
        <f t="shared" si="9"/>
        <v>0.2</v>
      </c>
      <c r="F22" s="57">
        <f t="shared" si="9"/>
        <v>980.23210993750001</v>
      </c>
      <c r="G22" s="58">
        <f t="shared" si="9"/>
        <v>2.6584931595742973E-4</v>
      </c>
      <c r="H22" s="58">
        <f t="shared" si="9"/>
        <v>4.3110319016750285E-4</v>
      </c>
      <c r="I22" s="48">
        <f t="shared" si="9"/>
        <v>203.52979999999997</v>
      </c>
      <c r="J22" s="49">
        <f t="shared" si="17"/>
        <v>3.2534631569785533E-2</v>
      </c>
      <c r="K22" s="50">
        <f t="shared" si="18"/>
        <v>0.27748209652884931</v>
      </c>
      <c r="L22" s="51">
        <f t="shared" si="0"/>
        <v>208236.25786089376</v>
      </c>
      <c r="M22" s="49">
        <f t="shared" si="1"/>
        <v>2.105064811444661E-2</v>
      </c>
      <c r="N22" s="43">
        <f t="shared" si="2"/>
        <v>1.1709209702905071E-2</v>
      </c>
      <c r="O22" s="43">
        <f t="shared" si="3"/>
        <v>1.1709209702905071E-2</v>
      </c>
      <c r="P22" s="52">
        <f t="shared" si="19"/>
        <v>2.4442187490886149</v>
      </c>
      <c r="Q22" s="52">
        <f t="shared" si="10"/>
        <v>3.9635629544672404</v>
      </c>
      <c r="R22" s="54">
        <f t="shared" si="20"/>
        <v>8.8031107970115379</v>
      </c>
      <c r="S22" s="54">
        <f t="shared" si="11"/>
        <v>-2.3719106740498725</v>
      </c>
      <c r="T22" s="54">
        <f t="shared" si="12"/>
        <v>2.4559279587915199</v>
      </c>
      <c r="U22" s="54">
        <f t="shared" si="13"/>
        <v>-4.8278386328413925</v>
      </c>
      <c r="V22" s="54">
        <f t="shared" si="4"/>
        <v>24.073794449007092</v>
      </c>
      <c r="W22" s="54">
        <f t="shared" si="5"/>
        <v>3.411011053877111</v>
      </c>
      <c r="X22" s="54">
        <f t="shared" si="6"/>
        <v>-6.705331434501935</v>
      </c>
      <c r="Y22" s="54">
        <f t="shared" si="14"/>
        <v>-3.294320380624824</v>
      </c>
      <c r="Z22" s="43">
        <f t="shared" si="21"/>
        <v>1.7875000000000003</v>
      </c>
      <c r="AA22" s="54">
        <f t="shared" si="22"/>
        <v>524.03817277819905</v>
      </c>
      <c r="AB22" s="54">
        <f t="shared" si="15"/>
        <v>3.9635629544672404</v>
      </c>
      <c r="AC22" s="54">
        <f t="shared" si="7"/>
        <v>524.03817277819905</v>
      </c>
      <c r="AD22" s="63"/>
      <c r="AE22" s="64"/>
      <c r="AG22" s="50"/>
      <c r="AH22" s="50"/>
    </row>
    <row r="23" spans="1:34" x14ac:dyDescent="0.25">
      <c r="A23" s="61">
        <f t="shared" si="8"/>
        <v>0.29882687318491469</v>
      </c>
      <c r="B23" s="43">
        <f t="shared" si="16"/>
        <v>35</v>
      </c>
      <c r="C23" s="42">
        <f t="shared" si="9"/>
        <v>203.52979999999997</v>
      </c>
      <c r="D23" s="51">
        <f t="shared" si="9"/>
        <v>300</v>
      </c>
      <c r="E23" s="56">
        <f t="shared" si="9"/>
        <v>0.2</v>
      </c>
      <c r="F23" s="57">
        <f t="shared" si="9"/>
        <v>980.23210993750001</v>
      </c>
      <c r="G23" s="58">
        <f t="shared" si="9"/>
        <v>2.6584931595742973E-4</v>
      </c>
      <c r="H23" s="58">
        <f t="shared" si="9"/>
        <v>4.3110319016750285E-4</v>
      </c>
      <c r="I23" s="48">
        <f t="shared" si="9"/>
        <v>203.52979999999997</v>
      </c>
      <c r="J23" s="49">
        <f t="shared" si="17"/>
        <v>3.2534631569785533E-2</v>
      </c>
      <c r="K23" s="50">
        <f t="shared" si="18"/>
        <v>0.29882687318491469</v>
      </c>
      <c r="L23" s="51">
        <f t="shared" si="0"/>
        <v>224254.43154250103</v>
      </c>
      <c r="M23" s="49">
        <f t="shared" si="1"/>
        <v>2.0960787109184576E-2</v>
      </c>
      <c r="N23" s="43">
        <f t="shared" si="2"/>
        <v>1.3521941918015182E-2</v>
      </c>
      <c r="O23" s="43">
        <f t="shared" si="3"/>
        <v>1.3521941918015182E-2</v>
      </c>
      <c r="P23" s="52">
        <f t="shared" si="19"/>
        <v>2.6322355759415852</v>
      </c>
      <c r="Q23" s="52">
        <f t="shared" si="10"/>
        <v>4.2684524125031826</v>
      </c>
      <c r="R23" s="54">
        <f t="shared" si="20"/>
        <v>8.8031107970115379</v>
      </c>
      <c r="S23" s="54">
        <f t="shared" si="11"/>
        <v>-1.8753789247307395</v>
      </c>
      <c r="T23" s="54">
        <f t="shared" si="12"/>
        <v>2.6457575178596002</v>
      </c>
      <c r="U23" s="54">
        <f t="shared" si="13"/>
        <v>-4.5211364425903398</v>
      </c>
      <c r="V23" s="54">
        <f t="shared" si="4"/>
        <v>25.934564741145188</v>
      </c>
      <c r="W23" s="54">
        <f t="shared" si="5"/>
        <v>3.9573296207301709</v>
      </c>
      <c r="X23" s="54">
        <f t="shared" si="6"/>
        <v>-6.7623835679770039</v>
      </c>
      <c r="Y23" s="54">
        <f t="shared" si="14"/>
        <v>-2.805053947246833</v>
      </c>
      <c r="Z23" s="43">
        <f t="shared" si="21"/>
        <v>1.9250000000000003</v>
      </c>
      <c r="AA23" s="54">
        <f t="shared" si="22"/>
        <v>486.43913560195585</v>
      </c>
      <c r="AB23" s="54">
        <f t="shared" si="15"/>
        <v>4.2684524125031826</v>
      </c>
      <c r="AC23" s="54">
        <f t="shared" si="7"/>
        <v>486.43913560195585</v>
      </c>
      <c r="AD23" s="63"/>
      <c r="AE23" s="14"/>
      <c r="AG23" s="50"/>
      <c r="AH23" s="50"/>
    </row>
    <row r="24" spans="1:34" x14ac:dyDescent="0.25">
      <c r="A24" s="61">
        <f t="shared" si="8"/>
        <v>0.32017164984098001</v>
      </c>
      <c r="B24" s="43">
        <f t="shared" si="16"/>
        <v>37.5</v>
      </c>
      <c r="C24" s="42">
        <f t="shared" si="9"/>
        <v>203.52979999999997</v>
      </c>
      <c r="D24" s="51">
        <f t="shared" si="9"/>
        <v>300</v>
      </c>
      <c r="E24" s="56">
        <f t="shared" si="9"/>
        <v>0.2</v>
      </c>
      <c r="F24" s="57">
        <f t="shared" si="9"/>
        <v>980.23210993750001</v>
      </c>
      <c r="G24" s="58">
        <f t="shared" si="9"/>
        <v>2.6584931595742973E-4</v>
      </c>
      <c r="H24" s="58">
        <f t="shared" si="9"/>
        <v>4.3110319016750285E-4</v>
      </c>
      <c r="I24" s="48">
        <f t="shared" si="9"/>
        <v>203.52979999999997</v>
      </c>
      <c r="J24" s="49">
        <f t="shared" si="17"/>
        <v>3.2534631569785533E-2</v>
      </c>
      <c r="K24" s="50">
        <f t="shared" si="18"/>
        <v>0.32017164984098001</v>
      </c>
      <c r="L24" s="51">
        <f t="shared" si="0"/>
        <v>240272.60522410821</v>
      </c>
      <c r="M24" s="49">
        <f t="shared" si="1"/>
        <v>2.0881560751458035E-2</v>
      </c>
      <c r="N24" s="43">
        <f t="shared" si="2"/>
        <v>1.5463965848487048E-2</v>
      </c>
      <c r="O24" s="43">
        <f t="shared" si="3"/>
        <v>1.5463965848487048E-2</v>
      </c>
      <c r="P24" s="52">
        <f t="shared" si="19"/>
        <v>2.8202524027945555</v>
      </c>
      <c r="Q24" s="52">
        <f t="shared" si="10"/>
        <v>4.5733418705391236</v>
      </c>
      <c r="R24" s="54">
        <f t="shared" si="20"/>
        <v>8.8031107970115379</v>
      </c>
      <c r="S24" s="54">
        <f t="shared" si="11"/>
        <v>-1.3785885919808845</v>
      </c>
      <c r="T24" s="54">
        <f t="shared" si="12"/>
        <v>2.8357163686430424</v>
      </c>
      <c r="U24" s="54">
        <f t="shared" si="13"/>
        <v>-4.2143049606239273</v>
      </c>
      <c r="V24" s="54">
        <f t="shared" si="4"/>
        <v>27.796602392192749</v>
      </c>
      <c r="W24" s="54">
        <f t="shared" si="5"/>
        <v>4.5444172574407729</v>
      </c>
      <c r="X24" s="54">
        <f t="shared" si="6"/>
        <v>-6.7536938471537287</v>
      </c>
      <c r="Y24" s="54">
        <f t="shared" si="14"/>
        <v>-2.2092765897129558</v>
      </c>
      <c r="Z24" s="43">
        <f t="shared" si="21"/>
        <v>2.0625</v>
      </c>
      <c r="AA24" s="54">
        <f t="shared" si="22"/>
        <v>453.85357091120511</v>
      </c>
      <c r="AB24" s="54">
        <f t="shared" si="15"/>
        <v>4.5733418705391236</v>
      </c>
      <c r="AC24" s="54">
        <f t="shared" si="7"/>
        <v>453.85357091120511</v>
      </c>
      <c r="AD24" s="63"/>
      <c r="AE24" s="61"/>
      <c r="AG24" s="50"/>
      <c r="AH24" s="50"/>
    </row>
    <row r="25" spans="1:34" x14ac:dyDescent="0.25">
      <c r="A25" s="61">
        <f t="shared" si="8"/>
        <v>0.34151642649704533</v>
      </c>
      <c r="B25" s="43">
        <f t="shared" si="16"/>
        <v>40</v>
      </c>
      <c r="C25" s="42">
        <f t="shared" si="9"/>
        <v>203.52979999999997</v>
      </c>
      <c r="D25" s="51">
        <f t="shared" si="9"/>
        <v>300</v>
      </c>
      <c r="E25" s="56">
        <f t="shared" si="9"/>
        <v>0.2</v>
      </c>
      <c r="F25" s="57">
        <f t="shared" si="9"/>
        <v>980.23210993750001</v>
      </c>
      <c r="G25" s="58">
        <f t="shared" si="9"/>
        <v>2.6584931595742973E-4</v>
      </c>
      <c r="H25" s="58">
        <f t="shared" si="9"/>
        <v>4.3110319016750285E-4</v>
      </c>
      <c r="I25" s="48">
        <f t="shared" si="9"/>
        <v>203.52979999999997</v>
      </c>
      <c r="J25" s="49">
        <f t="shared" si="17"/>
        <v>3.2534631569785533E-2</v>
      </c>
      <c r="K25" s="50">
        <f t="shared" si="18"/>
        <v>0.34151642649704533</v>
      </c>
      <c r="L25" s="51">
        <f t="shared" si="0"/>
        <v>256290.77890571544</v>
      </c>
      <c r="M25" s="49">
        <f t="shared" si="1"/>
        <v>2.0811149281505414E-2</v>
      </c>
      <c r="N25" s="43">
        <f t="shared" si="2"/>
        <v>1.7535228824955975E-2</v>
      </c>
      <c r="O25" s="43">
        <f t="shared" si="3"/>
        <v>1.7535228824955975E-2</v>
      </c>
      <c r="P25" s="52">
        <f t="shared" si="19"/>
        <v>3.0082692296475266</v>
      </c>
      <c r="Q25" s="52">
        <f t="shared" si="10"/>
        <v>4.8782313285750654</v>
      </c>
      <c r="R25" s="54">
        <f t="shared" si="20"/>
        <v>8.8031107970115379</v>
      </c>
      <c r="S25" s="54">
        <f t="shared" si="11"/>
        <v>-0.88153978113903442</v>
      </c>
      <c r="T25" s="54">
        <f t="shared" si="12"/>
        <v>3.0258044584724826</v>
      </c>
      <c r="U25" s="54">
        <f t="shared" si="13"/>
        <v>-3.9073442396115166</v>
      </c>
      <c r="V25" s="54">
        <f t="shared" si="4"/>
        <v>29.659906885867763</v>
      </c>
      <c r="W25" s="54">
        <f t="shared" si="5"/>
        <v>5.1723153136281752</v>
      </c>
      <c r="X25" s="54">
        <f t="shared" si="6"/>
        <v>-6.6792209224128483</v>
      </c>
      <c r="Y25" s="54">
        <f t="shared" si="14"/>
        <v>-1.5069056087846731</v>
      </c>
      <c r="Z25" s="43">
        <f t="shared" si="21"/>
        <v>2.2000000000000002</v>
      </c>
      <c r="AA25" s="54">
        <f t="shared" si="22"/>
        <v>425.34143156419191</v>
      </c>
      <c r="AB25" s="54">
        <f t="shared" si="15"/>
        <v>4.8782313285750654</v>
      </c>
      <c r="AC25" s="54">
        <f t="shared" si="7"/>
        <v>425.34143156419191</v>
      </c>
      <c r="AG25" s="50"/>
      <c r="AH25" s="50"/>
    </row>
    <row r="26" spans="1:34" x14ac:dyDescent="0.25">
      <c r="A26" s="61">
        <f t="shared" si="8"/>
        <v>0.36286120315311066</v>
      </c>
      <c r="B26" s="43">
        <f t="shared" si="16"/>
        <v>42.5</v>
      </c>
      <c r="C26" s="42">
        <f t="shared" si="9"/>
        <v>203.52979999999997</v>
      </c>
      <c r="D26" s="51">
        <f t="shared" si="9"/>
        <v>300</v>
      </c>
      <c r="E26" s="56">
        <f t="shared" si="9"/>
        <v>0.2</v>
      </c>
      <c r="F26" s="57">
        <f t="shared" si="9"/>
        <v>980.23210993750001</v>
      </c>
      <c r="G26" s="58">
        <f t="shared" si="9"/>
        <v>2.6584931595742973E-4</v>
      </c>
      <c r="H26" s="58">
        <f t="shared" si="9"/>
        <v>4.3110319016750285E-4</v>
      </c>
      <c r="I26" s="48">
        <f t="shared" si="9"/>
        <v>203.52979999999997</v>
      </c>
      <c r="J26" s="49">
        <f t="shared" si="17"/>
        <v>3.2534631569785533E-2</v>
      </c>
      <c r="K26" s="50">
        <f t="shared" si="18"/>
        <v>0.36286120315311066</v>
      </c>
      <c r="L26" s="51">
        <f t="shared" si="0"/>
        <v>272308.95258732268</v>
      </c>
      <c r="M26" s="49">
        <f t="shared" si="1"/>
        <v>2.0748130217237093E-2</v>
      </c>
      <c r="N26" s="43">
        <f t="shared" si="2"/>
        <v>1.9735685487276517E-2</v>
      </c>
      <c r="O26" s="43">
        <f t="shared" si="3"/>
        <v>1.9735685487276517E-2</v>
      </c>
      <c r="P26" s="52">
        <f t="shared" si="19"/>
        <v>3.1962860565004969</v>
      </c>
      <c r="Q26" s="52">
        <f t="shared" si="10"/>
        <v>5.1831207866110072</v>
      </c>
      <c r="R26" s="54">
        <f t="shared" si="20"/>
        <v>8.8031107970115379</v>
      </c>
      <c r="S26" s="54">
        <f t="shared" si="11"/>
        <v>-0.38423258292548113</v>
      </c>
      <c r="T26" s="54">
        <f t="shared" si="12"/>
        <v>3.2160217419877735</v>
      </c>
      <c r="U26" s="54">
        <f t="shared" si="13"/>
        <v>-3.6002543249132541</v>
      </c>
      <c r="V26" s="54">
        <f t="shared" si="4"/>
        <v>31.524477777535495</v>
      </c>
      <c r="W26" s="54">
        <f t="shared" si="5"/>
        <v>5.8410651296786478</v>
      </c>
      <c r="X26" s="54">
        <f t="shared" si="6"/>
        <v>-6.5389234533680893</v>
      </c>
      <c r="Y26" s="54">
        <f t="shared" si="14"/>
        <v>-0.69785832368944156</v>
      </c>
      <c r="Z26" s="43">
        <f t="shared" si="21"/>
        <v>2.3374999999999999</v>
      </c>
      <c r="AA26" s="54">
        <f t="shared" si="22"/>
        <v>400.18386169383461</v>
      </c>
      <c r="AB26" s="54">
        <f t="shared" si="15"/>
        <v>5.1831207866110072</v>
      </c>
      <c r="AC26" s="54">
        <f t="shared" si="7"/>
        <v>400.18386169383461</v>
      </c>
      <c r="AD26" s="50"/>
      <c r="AE26" s="50"/>
      <c r="AF26" s="50"/>
      <c r="AG26" s="50"/>
      <c r="AH26" s="50"/>
    </row>
    <row r="27" spans="1:34" x14ac:dyDescent="0.25">
      <c r="A27" s="61">
        <f t="shared" si="8"/>
        <v>0.38420597980917598</v>
      </c>
      <c r="B27" s="43">
        <f t="shared" si="16"/>
        <v>45</v>
      </c>
      <c r="C27" s="42">
        <f t="shared" ref="C27:I42" si="23">C26</f>
        <v>203.52979999999997</v>
      </c>
      <c r="D27" s="51">
        <f t="shared" si="23"/>
        <v>300</v>
      </c>
      <c r="E27" s="56">
        <f t="shared" si="23"/>
        <v>0.2</v>
      </c>
      <c r="F27" s="57">
        <f t="shared" si="23"/>
        <v>980.23210993750001</v>
      </c>
      <c r="G27" s="58">
        <f t="shared" si="23"/>
        <v>2.6584931595742973E-4</v>
      </c>
      <c r="H27" s="58">
        <f t="shared" si="23"/>
        <v>4.3110319016750285E-4</v>
      </c>
      <c r="I27" s="48">
        <f t="shared" si="23"/>
        <v>203.52979999999997</v>
      </c>
      <c r="J27" s="49">
        <f t="shared" si="17"/>
        <v>3.2534631569785533E-2</v>
      </c>
      <c r="K27" s="50">
        <f t="shared" si="18"/>
        <v>0.38420597980917598</v>
      </c>
      <c r="L27" s="51">
        <f t="shared" si="0"/>
        <v>288327.12626892986</v>
      </c>
      <c r="M27" s="49">
        <f t="shared" si="1"/>
        <v>2.0691374789091357E-2</v>
      </c>
      <c r="N27" s="43">
        <f t="shared" si="2"/>
        <v>2.2065296380068457E-2</v>
      </c>
      <c r="O27" s="43">
        <f t="shared" si="3"/>
        <v>2.2065296380068457E-2</v>
      </c>
      <c r="P27" s="52">
        <f t="shared" si="19"/>
        <v>3.3843028833534667</v>
      </c>
      <c r="Q27" s="52">
        <f t="shared" si="10"/>
        <v>5.4880102446469481</v>
      </c>
      <c r="R27" s="54">
        <f t="shared" si="20"/>
        <v>8.8031107970115379</v>
      </c>
      <c r="S27" s="54">
        <f t="shared" si="11"/>
        <v>0.11333292374901305</v>
      </c>
      <c r="T27" s="54">
        <f t="shared" si="12"/>
        <v>3.4063681797335352</v>
      </c>
      <c r="U27" s="54">
        <f t="shared" si="13"/>
        <v>-3.2930352559845213</v>
      </c>
      <c r="V27" s="54">
        <f t="shared" si="4"/>
        <v>33.390314680441641</v>
      </c>
      <c r="W27" s="54">
        <f t="shared" si="5"/>
        <v>6.5507080379491063</v>
      </c>
      <c r="X27" s="54">
        <f t="shared" si="6"/>
        <v>-6.3327601076625415</v>
      </c>
      <c r="Y27" s="54">
        <f t="shared" si="14"/>
        <v>0.21794793028656478</v>
      </c>
      <c r="Z27" s="43">
        <f t="shared" si="21"/>
        <v>2.4750000000000001</v>
      </c>
      <c r="AA27" s="54">
        <f t="shared" si="22"/>
        <v>377.82175387179558</v>
      </c>
      <c r="AB27" s="54">
        <f t="shared" si="15"/>
        <v>5.4880102446469481</v>
      </c>
      <c r="AC27" s="54">
        <f t="shared" si="7"/>
        <v>377.82175387179558</v>
      </c>
      <c r="AD27" s="50"/>
      <c r="AE27" s="50"/>
      <c r="AF27" s="50"/>
      <c r="AG27" s="50"/>
      <c r="AH27" s="50"/>
    </row>
    <row r="28" spans="1:34" x14ac:dyDescent="0.25">
      <c r="A28" s="61">
        <f t="shared" si="8"/>
        <v>0.4055507564652413</v>
      </c>
      <c r="B28" s="43">
        <f t="shared" si="16"/>
        <v>47.5</v>
      </c>
      <c r="C28" s="42">
        <f t="shared" si="23"/>
        <v>203.52979999999997</v>
      </c>
      <c r="D28" s="51">
        <f t="shared" si="23"/>
        <v>300</v>
      </c>
      <c r="E28" s="56">
        <f t="shared" si="23"/>
        <v>0.2</v>
      </c>
      <c r="F28" s="57">
        <f t="shared" si="23"/>
        <v>980.23210993750001</v>
      </c>
      <c r="G28" s="58">
        <f t="shared" si="23"/>
        <v>2.6584931595742973E-4</v>
      </c>
      <c r="H28" s="58">
        <f t="shared" si="23"/>
        <v>4.3110319016750285E-4</v>
      </c>
      <c r="I28" s="48">
        <f t="shared" si="23"/>
        <v>203.52979999999997</v>
      </c>
      <c r="J28" s="49">
        <f t="shared" si="17"/>
        <v>3.2534631569785533E-2</v>
      </c>
      <c r="K28" s="50">
        <f t="shared" si="18"/>
        <v>0.4055507564652413</v>
      </c>
      <c r="L28" s="51">
        <f t="shared" si="0"/>
        <v>304345.29995053704</v>
      </c>
      <c r="M28" s="49">
        <f t="shared" si="1"/>
        <v>2.0639975329231227E-2</v>
      </c>
      <c r="N28" s="43">
        <f t="shared" si="2"/>
        <v>2.4524026881958129E-2</v>
      </c>
      <c r="O28" s="43">
        <f t="shared" si="3"/>
        <v>2.4524026881958129E-2</v>
      </c>
      <c r="P28" s="52">
        <f t="shared" si="19"/>
        <v>3.572319710206437</v>
      </c>
      <c r="Q28" s="52">
        <f t="shared" si="10"/>
        <v>5.7928997026828899</v>
      </c>
      <c r="R28" s="54">
        <f t="shared" si="20"/>
        <v>8.8031107970115379</v>
      </c>
      <c r="S28" s="54">
        <f t="shared" si="11"/>
        <v>0.61115666964170501</v>
      </c>
      <c r="T28" s="54">
        <f t="shared" si="12"/>
        <v>3.596843737088395</v>
      </c>
      <c r="U28" s="54">
        <f t="shared" si="13"/>
        <v>-2.9856870674466895</v>
      </c>
      <c r="V28" s="54">
        <f t="shared" si="4"/>
        <v>35.257417255216396</v>
      </c>
      <c r="W28" s="54">
        <f t="shared" si="5"/>
        <v>7.3012853637478097</v>
      </c>
      <c r="X28" s="54">
        <f t="shared" si="6"/>
        <v>-6.0606895599879378</v>
      </c>
      <c r="Y28" s="54">
        <f t="shared" si="14"/>
        <v>1.2405958037598719</v>
      </c>
      <c r="Z28" s="43">
        <f t="shared" si="21"/>
        <v>2.6124999999999998</v>
      </c>
      <c r="AA28" s="54">
        <f t="shared" si="22"/>
        <v>357.81370948347404</v>
      </c>
      <c r="AB28" s="54">
        <f t="shared" si="15"/>
        <v>5.7928997026828899</v>
      </c>
      <c r="AC28" s="54">
        <f t="shared" si="7"/>
        <v>357.81370948347404</v>
      </c>
      <c r="AD28" s="50"/>
      <c r="AE28" s="50"/>
      <c r="AF28" s="50"/>
      <c r="AG28" s="50"/>
      <c r="AH28" s="50"/>
    </row>
    <row r="29" spans="1:34" ht="13.15" customHeight="1" x14ac:dyDescent="0.25">
      <c r="A29" s="61">
        <f t="shared" si="8"/>
        <v>0.42689553312130663</v>
      </c>
      <c r="B29" s="43">
        <f t="shared" si="16"/>
        <v>50</v>
      </c>
      <c r="C29" s="42">
        <f t="shared" si="23"/>
        <v>203.52979999999997</v>
      </c>
      <c r="D29" s="51">
        <f t="shared" si="23"/>
        <v>300</v>
      </c>
      <c r="E29" s="56">
        <f t="shared" si="23"/>
        <v>0.2</v>
      </c>
      <c r="F29" s="57">
        <f t="shared" si="23"/>
        <v>980.23210993750001</v>
      </c>
      <c r="G29" s="58">
        <f t="shared" si="23"/>
        <v>2.6584931595742973E-4</v>
      </c>
      <c r="H29" s="58">
        <f t="shared" si="23"/>
        <v>4.3110319016750285E-4</v>
      </c>
      <c r="I29" s="48">
        <f t="shared" si="23"/>
        <v>203.52979999999997</v>
      </c>
      <c r="J29" s="49">
        <f t="shared" si="17"/>
        <v>3.2534631569785533E-2</v>
      </c>
      <c r="K29" s="50">
        <f t="shared" si="18"/>
        <v>0.42689553312130663</v>
      </c>
      <c r="L29" s="51">
        <f t="shared" si="0"/>
        <v>320363.47363214422</v>
      </c>
      <c r="M29" s="49">
        <f t="shared" si="1"/>
        <v>2.0593193292796477E-2</v>
      </c>
      <c r="N29" s="43">
        <f t="shared" si="2"/>
        <v>2.711184637597756E-2</v>
      </c>
      <c r="O29" s="43">
        <f t="shared" si="3"/>
        <v>2.711184637597756E-2</v>
      </c>
      <c r="P29" s="52">
        <f t="shared" si="19"/>
        <v>3.7603365370594068</v>
      </c>
      <c r="Q29" s="52">
        <f t="shared" si="10"/>
        <v>6.0977891607188317</v>
      </c>
      <c r="R29" s="54">
        <f t="shared" si="20"/>
        <v>8.8031107970115379</v>
      </c>
      <c r="S29" s="54">
        <f t="shared" si="11"/>
        <v>1.1092385935186559</v>
      </c>
      <c r="T29" s="54">
        <f t="shared" si="12"/>
        <v>3.7874483834353843</v>
      </c>
      <c r="U29" s="54">
        <f t="shared" si="13"/>
        <v>-2.6782097899167283</v>
      </c>
      <c r="V29" s="54">
        <f t="shared" si="4"/>
        <v>37.125785201742403</v>
      </c>
      <c r="W29" s="54">
        <f t="shared" si="5"/>
        <v>8.0928384261439827</v>
      </c>
      <c r="X29" s="54">
        <f t="shared" si="6"/>
        <v>-5.7226704912750606</v>
      </c>
      <c r="Y29" s="54">
        <f t="shared" si="14"/>
        <v>2.3701679348689222</v>
      </c>
      <c r="Z29" s="50">
        <f t="shared" si="21"/>
        <v>2.75</v>
      </c>
      <c r="AA29" s="54">
        <f t="shared" si="22"/>
        <v>339.80661112868654</v>
      </c>
      <c r="AB29" s="54">
        <f t="shared" si="15"/>
        <v>6.0977891607188317</v>
      </c>
      <c r="AC29" s="54">
        <f t="shared" si="7"/>
        <v>339.80661112868654</v>
      </c>
      <c r="AD29" s="50"/>
      <c r="AE29" s="50"/>
      <c r="AF29" s="50"/>
      <c r="AG29" s="50"/>
      <c r="AH29" s="50"/>
    </row>
    <row r="30" spans="1:34" x14ac:dyDescent="0.25">
      <c r="A30" s="61">
        <f t="shared" si="8"/>
        <v>0.44824030977737195</v>
      </c>
      <c r="B30" s="43">
        <f t="shared" si="16"/>
        <v>52.5</v>
      </c>
      <c r="C30" s="42">
        <f t="shared" si="23"/>
        <v>203.52979999999997</v>
      </c>
      <c r="D30" s="51">
        <f t="shared" si="23"/>
        <v>300</v>
      </c>
      <c r="E30" s="56">
        <f t="shared" si="23"/>
        <v>0.2</v>
      </c>
      <c r="F30" s="57">
        <f t="shared" si="23"/>
        <v>980.23210993750001</v>
      </c>
      <c r="G30" s="58">
        <f t="shared" si="23"/>
        <v>2.6584931595742973E-4</v>
      </c>
      <c r="H30" s="58">
        <f t="shared" si="23"/>
        <v>4.3110319016750285E-4</v>
      </c>
      <c r="I30" s="48">
        <f t="shared" si="23"/>
        <v>203.52979999999997</v>
      </c>
      <c r="J30" s="49">
        <f t="shared" si="17"/>
        <v>3.2534631569785533E-2</v>
      </c>
      <c r="K30" s="50">
        <f t="shared" si="18"/>
        <v>0.44824030977737195</v>
      </c>
      <c r="L30" s="51">
        <f t="shared" si="0"/>
        <v>336381.64731375145</v>
      </c>
      <c r="M30" s="49">
        <f t="shared" si="1"/>
        <v>2.0550421355491465E-2</v>
      </c>
      <c r="N30" s="43">
        <f t="shared" si="2"/>
        <v>2.9828727597512213E-2</v>
      </c>
      <c r="O30" s="43">
        <f t="shared" si="3"/>
        <v>2.9828727597512213E-2</v>
      </c>
      <c r="P30" s="52">
        <f t="shared" si="19"/>
        <v>3.948353363912378</v>
      </c>
      <c r="Q30" s="52">
        <f t="shared" si="10"/>
        <v>6.4026786187547726</v>
      </c>
      <c r="R30" s="54">
        <f t="shared" si="20"/>
        <v>8.8031107970115379</v>
      </c>
      <c r="S30" s="54">
        <f t="shared" si="11"/>
        <v>1.6075786408506367</v>
      </c>
      <c r="T30" s="54">
        <f t="shared" si="12"/>
        <v>3.9781820915098902</v>
      </c>
      <c r="U30" s="54">
        <f t="shared" si="13"/>
        <v>-2.370603450659253</v>
      </c>
      <c r="V30" s="54">
        <f t="shared" si="4"/>
        <v>38.995418252763166</v>
      </c>
      <c r="W30" s="54">
        <f t="shared" si="5"/>
        <v>8.9254085386439836</v>
      </c>
      <c r="X30" s="54">
        <f t="shared" si="6"/>
        <v>-5.3186615880175543</v>
      </c>
      <c r="Y30" s="54">
        <f t="shared" si="14"/>
        <v>3.6067469506264294</v>
      </c>
      <c r="Z30" s="43">
        <f t="shared" si="21"/>
        <v>2.8875000000000006</v>
      </c>
      <c r="AA30" s="54">
        <f t="shared" si="22"/>
        <v>323.51460300087194</v>
      </c>
      <c r="AB30" s="54">
        <f t="shared" si="15"/>
        <v>6.4026786187547726</v>
      </c>
      <c r="AC30" s="54">
        <f t="shared" si="7"/>
        <v>323.51460300087194</v>
      </c>
      <c r="AD30" s="50"/>
      <c r="AE30" s="50"/>
      <c r="AF30" s="50"/>
      <c r="AG30" s="50"/>
      <c r="AH30" s="50"/>
    </row>
    <row r="31" spans="1:34" x14ac:dyDescent="0.25">
      <c r="A31" s="61">
        <f t="shared" si="8"/>
        <v>0.46958508643343727</v>
      </c>
      <c r="B31" s="43">
        <f t="shared" si="16"/>
        <v>55</v>
      </c>
      <c r="C31" s="42">
        <f t="shared" si="23"/>
        <v>203.52979999999997</v>
      </c>
      <c r="D31" s="51">
        <f t="shared" si="23"/>
        <v>300</v>
      </c>
      <c r="E31" s="56">
        <f t="shared" si="23"/>
        <v>0.2</v>
      </c>
      <c r="F31" s="57">
        <f t="shared" si="23"/>
        <v>980.23210993750001</v>
      </c>
      <c r="G31" s="58">
        <f t="shared" si="23"/>
        <v>2.6584931595742973E-4</v>
      </c>
      <c r="H31" s="58">
        <f t="shared" si="23"/>
        <v>4.3110319016750285E-4</v>
      </c>
      <c r="I31" s="48">
        <f t="shared" si="23"/>
        <v>203.52979999999997</v>
      </c>
      <c r="J31" s="49">
        <f t="shared" si="17"/>
        <v>3.2534631569785533E-2</v>
      </c>
      <c r="K31" s="50">
        <f t="shared" si="18"/>
        <v>0.46958508643343727</v>
      </c>
      <c r="L31" s="51">
        <f t="shared" si="0"/>
        <v>352399.82099535869</v>
      </c>
      <c r="M31" s="49">
        <f t="shared" si="1"/>
        <v>2.0511155315952569E-2</v>
      </c>
      <c r="N31" s="43">
        <f t="shared" si="2"/>
        <v>3.2674646115154839E-2</v>
      </c>
      <c r="O31" s="43">
        <f t="shared" si="3"/>
        <v>3.2674646115154839E-2</v>
      </c>
      <c r="P31" s="52">
        <f t="shared" si="19"/>
        <v>4.1363701907653487</v>
      </c>
      <c r="Q31" s="52">
        <f t="shared" si="10"/>
        <v>6.7075680767907153</v>
      </c>
      <c r="R31" s="54">
        <f t="shared" si="20"/>
        <v>8.8031107970115379</v>
      </c>
      <c r="S31" s="54">
        <f t="shared" si="11"/>
        <v>2.1061767627748367</v>
      </c>
      <c r="T31" s="54">
        <f t="shared" si="12"/>
        <v>4.169044836880504</v>
      </c>
      <c r="U31" s="54">
        <f t="shared" si="13"/>
        <v>-2.0628680741056673</v>
      </c>
      <c r="V31" s="54">
        <f t="shared" si="4"/>
        <v>40.866316168794171</v>
      </c>
      <c r="W31" s="54">
        <f t="shared" si="5"/>
        <v>9.799037009761868</v>
      </c>
      <c r="X31" s="54">
        <f t="shared" si="6"/>
        <v>-4.8486215417013545</v>
      </c>
      <c r="Y31" s="54">
        <f t="shared" si="14"/>
        <v>4.9504154680605135</v>
      </c>
      <c r="Z31" s="43">
        <f t="shared" si="21"/>
        <v>3.0250000000000004</v>
      </c>
      <c r="AA31" s="54">
        <f t="shared" si="22"/>
        <v>308.70380395404919</v>
      </c>
      <c r="AB31" s="54">
        <f t="shared" si="15"/>
        <v>6.7075680767907153</v>
      </c>
      <c r="AC31" s="54">
        <f t="shared" si="7"/>
        <v>308.70380395404919</v>
      </c>
      <c r="AD31" s="50"/>
      <c r="AE31" s="50"/>
      <c r="AF31" s="50"/>
      <c r="AG31" s="50"/>
      <c r="AH31" s="50"/>
    </row>
    <row r="32" spans="1:34" x14ac:dyDescent="0.25">
      <c r="A32" s="61">
        <f t="shared" si="8"/>
        <v>0.49092986308950259</v>
      </c>
      <c r="B32" s="43">
        <f t="shared" si="16"/>
        <v>57.5</v>
      </c>
      <c r="C32" s="42">
        <f t="shared" si="23"/>
        <v>203.52979999999997</v>
      </c>
      <c r="D32" s="51">
        <f t="shared" si="23"/>
        <v>300</v>
      </c>
      <c r="E32" s="56">
        <f t="shared" si="23"/>
        <v>0.2</v>
      </c>
      <c r="F32" s="57">
        <f t="shared" si="23"/>
        <v>980.23210993750001</v>
      </c>
      <c r="G32" s="58">
        <f t="shared" si="23"/>
        <v>2.6584931595742973E-4</v>
      </c>
      <c r="H32" s="58">
        <f t="shared" si="23"/>
        <v>4.3110319016750285E-4</v>
      </c>
      <c r="I32" s="48">
        <f t="shared" si="23"/>
        <v>203.52979999999997</v>
      </c>
      <c r="J32" s="49">
        <f t="shared" si="17"/>
        <v>3.2534631569785533E-2</v>
      </c>
      <c r="K32" s="50">
        <f t="shared" si="18"/>
        <v>0.49092986308950259</v>
      </c>
      <c r="L32" s="51">
        <f t="shared" si="0"/>
        <v>368417.99467696587</v>
      </c>
      <c r="M32" s="49">
        <f t="shared" si="1"/>
        <v>2.0474972955442327E-2</v>
      </c>
      <c r="N32" s="43">
        <f t="shared" si="2"/>
        <v>3.5649579912544686E-2</v>
      </c>
      <c r="O32" s="43">
        <f t="shared" si="3"/>
        <v>3.5649579912544686E-2</v>
      </c>
      <c r="P32" s="52">
        <f t="shared" si="19"/>
        <v>4.3243870176183181</v>
      </c>
      <c r="Q32" s="52">
        <f t="shared" si="10"/>
        <v>7.0124575348266571</v>
      </c>
      <c r="R32" s="54">
        <f t="shared" si="20"/>
        <v>8.8031107970115379</v>
      </c>
      <c r="S32" s="54">
        <f t="shared" si="11"/>
        <v>2.6050329152585263</v>
      </c>
      <c r="T32" s="54">
        <f t="shared" si="12"/>
        <v>4.360036597530863</v>
      </c>
      <c r="U32" s="54">
        <f t="shared" si="13"/>
        <v>-1.7550036822723358</v>
      </c>
      <c r="V32" s="54">
        <f t="shared" si="4"/>
        <v>42.738478734023964</v>
      </c>
      <c r="W32" s="54">
        <f t="shared" si="5"/>
        <v>10.713765143505325</v>
      </c>
      <c r="X32" s="54">
        <f t="shared" si="6"/>
        <v>-4.3125090483187734</v>
      </c>
      <c r="Y32" s="54">
        <f t="shared" si="14"/>
        <v>6.401256095186552</v>
      </c>
      <c r="Z32" s="43">
        <f t="shared" si="21"/>
        <v>3.1625000000000005</v>
      </c>
      <c r="AA32" s="54">
        <f t="shared" si="22"/>
        <v>295.18100851007591</v>
      </c>
      <c r="AB32" s="54">
        <f t="shared" si="15"/>
        <v>7.0124575348266571</v>
      </c>
      <c r="AC32" s="54">
        <f t="shared" si="7"/>
        <v>295.18100851007591</v>
      </c>
      <c r="AD32" s="50"/>
      <c r="AE32" s="50"/>
      <c r="AF32" s="50"/>
      <c r="AG32" s="50"/>
      <c r="AH32" s="50"/>
    </row>
    <row r="33" spans="1:34" x14ac:dyDescent="0.25">
      <c r="A33" s="61">
        <f t="shared" si="8"/>
        <v>0.51227463974556797</v>
      </c>
      <c r="B33" s="43">
        <f t="shared" si="16"/>
        <v>60</v>
      </c>
      <c r="C33" s="42">
        <f t="shared" si="23"/>
        <v>203.52979999999997</v>
      </c>
      <c r="D33" s="51">
        <f t="shared" si="23"/>
        <v>300</v>
      </c>
      <c r="E33" s="56">
        <f t="shared" si="23"/>
        <v>0.2</v>
      </c>
      <c r="F33" s="57">
        <f t="shared" si="23"/>
        <v>980.23210993750001</v>
      </c>
      <c r="G33" s="58">
        <f t="shared" si="23"/>
        <v>2.6584931595742973E-4</v>
      </c>
      <c r="H33" s="58">
        <f t="shared" si="23"/>
        <v>4.3110319016750285E-4</v>
      </c>
      <c r="I33" s="48">
        <f t="shared" si="23"/>
        <v>203.52979999999997</v>
      </c>
      <c r="J33" s="49">
        <f t="shared" si="17"/>
        <v>3.2534631569785533E-2</v>
      </c>
      <c r="K33" s="50">
        <f t="shared" si="18"/>
        <v>0.51227463974556797</v>
      </c>
      <c r="L33" s="51">
        <f t="shared" si="0"/>
        <v>384436.16835857317</v>
      </c>
      <c r="M33" s="49">
        <f t="shared" si="1"/>
        <v>2.0441517917523286E-2</v>
      </c>
      <c r="N33" s="43">
        <f t="shared" si="2"/>
        <v>3.8753509047981742E-2</v>
      </c>
      <c r="O33" s="43">
        <f t="shared" si="3"/>
        <v>3.8753509047981742E-2</v>
      </c>
      <c r="P33" s="52">
        <f t="shared" si="19"/>
        <v>4.5124038444712893</v>
      </c>
      <c r="Q33" s="52">
        <f t="shared" si="10"/>
        <v>7.317346992862598</v>
      </c>
      <c r="R33" s="54">
        <f t="shared" si="20"/>
        <v>8.8031107970115379</v>
      </c>
      <c r="S33" s="54">
        <f t="shared" si="11"/>
        <v>3.1041470584183131</v>
      </c>
      <c r="T33" s="54">
        <f t="shared" si="12"/>
        <v>4.5511573535192706</v>
      </c>
      <c r="U33" s="54">
        <f t="shared" si="13"/>
        <v>-1.4470102951009585</v>
      </c>
      <c r="V33" s="54">
        <f t="shared" si="4"/>
        <v>44.611905752977634</v>
      </c>
      <c r="W33" s="54">
        <f t="shared" si="5"/>
        <v>11.669634239793002</v>
      </c>
      <c r="X33" s="54">
        <f t="shared" si="6"/>
        <v>-3.7102828079511756</v>
      </c>
      <c r="Y33" s="54">
        <f t="shared" si="14"/>
        <v>7.9593514318418261</v>
      </c>
      <c r="Z33" s="43">
        <f t="shared" si="21"/>
        <v>3.3000000000000003</v>
      </c>
      <c r="AA33" s="54">
        <f t="shared" si="22"/>
        <v>282.78521264592234</v>
      </c>
      <c r="AB33" s="54">
        <f t="shared" si="15"/>
        <v>7.317346992862598</v>
      </c>
      <c r="AC33" s="54">
        <f t="shared" si="7"/>
        <v>282.78521264592234</v>
      </c>
      <c r="AD33" s="50"/>
      <c r="AE33" s="50"/>
      <c r="AF33" s="50"/>
      <c r="AG33" s="50"/>
      <c r="AH33" s="50"/>
    </row>
    <row r="34" spans="1:34" x14ac:dyDescent="0.25">
      <c r="A34" s="61">
        <f t="shared" si="8"/>
        <v>0.53361941640163335</v>
      </c>
      <c r="B34" s="43">
        <f t="shared" si="16"/>
        <v>62.5</v>
      </c>
      <c r="C34" s="42">
        <f t="shared" si="23"/>
        <v>203.52979999999997</v>
      </c>
      <c r="D34" s="51">
        <f t="shared" si="23"/>
        <v>300</v>
      </c>
      <c r="E34" s="56">
        <f t="shared" si="23"/>
        <v>0.2</v>
      </c>
      <c r="F34" s="57">
        <f t="shared" si="23"/>
        <v>980.23210993750001</v>
      </c>
      <c r="G34" s="58">
        <f t="shared" si="23"/>
        <v>2.6584931595742973E-4</v>
      </c>
      <c r="H34" s="58">
        <f t="shared" si="23"/>
        <v>4.3110319016750285E-4</v>
      </c>
      <c r="I34" s="48">
        <f t="shared" si="23"/>
        <v>203.52979999999997</v>
      </c>
      <c r="J34" s="49">
        <f t="shared" si="17"/>
        <v>3.2534631569785533E-2</v>
      </c>
      <c r="K34" s="50">
        <f t="shared" si="18"/>
        <v>0.53361941640163335</v>
      </c>
      <c r="L34" s="51">
        <f t="shared" si="0"/>
        <v>400454.3420401804</v>
      </c>
      <c r="M34" s="49">
        <f t="shared" si="1"/>
        <v>2.041048726504506E-2</v>
      </c>
      <c r="N34" s="43">
        <f t="shared" si="2"/>
        <v>4.1986415374679606E-2</v>
      </c>
      <c r="O34" s="43">
        <f t="shared" si="3"/>
        <v>4.1986415374679606E-2</v>
      </c>
      <c r="P34" s="52">
        <f t="shared" si="19"/>
        <v>4.7004206713242596</v>
      </c>
      <c r="Q34" s="52">
        <f t="shared" si="10"/>
        <v>7.6222364508985399</v>
      </c>
      <c r="R34" s="54">
        <f t="shared" si="20"/>
        <v>8.8031107970115379</v>
      </c>
      <c r="S34" s="54">
        <f t="shared" si="11"/>
        <v>3.6035191559606208</v>
      </c>
      <c r="T34" s="54">
        <f t="shared" si="12"/>
        <v>4.7424070866989387</v>
      </c>
      <c r="U34" s="54">
        <f t="shared" si="13"/>
        <v>-1.1388879307383188</v>
      </c>
      <c r="V34" s="54">
        <f t="shared" si="4"/>
        <v>46.486597047774531</v>
      </c>
      <c r="W34" s="54">
        <f t="shared" si="5"/>
        <v>12.666685594815538</v>
      </c>
      <c r="X34" s="54">
        <f t="shared" si="6"/>
        <v>-3.0419015244079031</v>
      </c>
      <c r="Y34" s="54">
        <f t="shared" si="14"/>
        <v>9.6247840704076353</v>
      </c>
      <c r="Z34" s="43">
        <f t="shared" si="21"/>
        <v>3.4375000000000004</v>
      </c>
      <c r="AA34" s="54">
        <f t="shared" si="22"/>
        <v>271.38117341500651</v>
      </c>
      <c r="AB34" s="54">
        <f t="shared" si="15"/>
        <v>7.6222364508985399</v>
      </c>
      <c r="AC34" s="54">
        <f t="shared" si="7"/>
        <v>271.38117341500651</v>
      </c>
      <c r="AD34" s="50"/>
      <c r="AE34" s="50"/>
      <c r="AF34" s="50"/>
      <c r="AG34" s="50"/>
      <c r="AH34" s="50"/>
    </row>
    <row r="35" spans="1:34" x14ac:dyDescent="0.25">
      <c r="A35" s="61">
        <f t="shared" si="8"/>
        <v>0.55496419305769862</v>
      </c>
      <c r="B35" s="43">
        <f t="shared" si="16"/>
        <v>65</v>
      </c>
      <c r="C35" s="42">
        <f t="shared" si="23"/>
        <v>203.52979999999997</v>
      </c>
      <c r="D35" s="51">
        <f t="shared" si="23"/>
        <v>300</v>
      </c>
      <c r="E35" s="56">
        <f t="shared" si="23"/>
        <v>0.2</v>
      </c>
      <c r="F35" s="57">
        <f t="shared" si="23"/>
        <v>980.23210993750001</v>
      </c>
      <c r="G35" s="58">
        <f t="shared" si="23"/>
        <v>2.6584931595742973E-4</v>
      </c>
      <c r="H35" s="58">
        <f t="shared" si="23"/>
        <v>4.3110319016750285E-4</v>
      </c>
      <c r="I35" s="48">
        <f t="shared" si="23"/>
        <v>203.52979999999997</v>
      </c>
      <c r="J35" s="49">
        <f t="shared" si="17"/>
        <v>3.2534631569785533E-2</v>
      </c>
      <c r="K35" s="50">
        <f t="shared" si="18"/>
        <v>0.55496419305769862</v>
      </c>
      <c r="L35" s="51">
        <f t="shared" si="0"/>
        <v>416472.51572178752</v>
      </c>
      <c r="M35" s="49">
        <f t="shared" si="1"/>
        <v>2.0381621768225017E-2</v>
      </c>
      <c r="N35" s="43">
        <f t="shared" si="2"/>
        <v>4.5348282308830076E-2</v>
      </c>
      <c r="O35" s="43">
        <f t="shared" si="3"/>
        <v>4.5348282308830076E-2</v>
      </c>
      <c r="P35" s="52">
        <f t="shared" si="19"/>
        <v>4.8884374981772298</v>
      </c>
      <c r="Q35" s="52">
        <f t="shared" si="10"/>
        <v>7.9271259089344808</v>
      </c>
      <c r="R35" s="54">
        <f t="shared" si="20"/>
        <v>8.8031107970115379</v>
      </c>
      <c r="S35" s="54">
        <f t="shared" si="11"/>
        <v>4.1031491747178332</v>
      </c>
      <c r="T35" s="54">
        <f t="shared" si="12"/>
        <v>4.9337857804860601</v>
      </c>
      <c r="U35" s="54">
        <f t="shared" si="13"/>
        <v>-0.83063660576822684</v>
      </c>
      <c r="V35" s="54">
        <f t="shared" si="4"/>
        <v>48.362552455854861</v>
      </c>
      <c r="W35" s="54">
        <f t="shared" si="5"/>
        <v>13.704960501350167</v>
      </c>
      <c r="X35" s="54">
        <f t="shared" si="6"/>
        <v>-2.3073239049117413</v>
      </c>
      <c r="Y35" s="54">
        <f t="shared" si="14"/>
        <v>11.397636596438424</v>
      </c>
      <c r="Z35" s="43">
        <f t="shared" si="21"/>
        <v>3.5750000000000006</v>
      </c>
      <c r="AA35" s="54">
        <f t="shared" si="22"/>
        <v>260.85445482661578</v>
      </c>
      <c r="AB35" s="54">
        <f t="shared" si="15"/>
        <v>7.9271259089344808</v>
      </c>
      <c r="AC35" s="54">
        <f t="shared" si="7"/>
        <v>260.85445482661578</v>
      </c>
      <c r="AD35" s="50"/>
      <c r="AE35" s="50"/>
      <c r="AF35" s="50"/>
      <c r="AG35" s="50"/>
      <c r="AH35" s="50"/>
    </row>
    <row r="36" spans="1:34" x14ac:dyDescent="0.25">
      <c r="A36" s="61">
        <f t="shared" si="8"/>
        <v>0.576308969713764</v>
      </c>
      <c r="B36" s="43">
        <f t="shared" si="16"/>
        <v>67.5</v>
      </c>
      <c r="C36" s="42">
        <f t="shared" si="23"/>
        <v>203.52979999999997</v>
      </c>
      <c r="D36" s="51">
        <f t="shared" si="23"/>
        <v>300</v>
      </c>
      <c r="E36" s="56">
        <f t="shared" si="23"/>
        <v>0.2</v>
      </c>
      <c r="F36" s="57">
        <f t="shared" si="23"/>
        <v>980.23210993750001</v>
      </c>
      <c r="G36" s="58">
        <f t="shared" si="23"/>
        <v>2.6584931595742973E-4</v>
      </c>
      <c r="H36" s="58">
        <f t="shared" si="23"/>
        <v>4.3110319016750285E-4</v>
      </c>
      <c r="I36" s="48">
        <f t="shared" si="23"/>
        <v>203.52979999999997</v>
      </c>
      <c r="J36" s="49">
        <f t="shared" si="17"/>
        <v>3.2534631569785533E-2</v>
      </c>
      <c r="K36" s="50">
        <f t="shared" si="18"/>
        <v>0.576308969713764</v>
      </c>
      <c r="L36" s="51">
        <f t="shared" si="0"/>
        <v>432490.68940339482</v>
      </c>
      <c r="M36" s="49">
        <f t="shared" si="1"/>
        <v>2.0354698246752647E-2</v>
      </c>
      <c r="N36" s="43">
        <f t="shared" si="2"/>
        <v>4.8839094635753574E-2</v>
      </c>
      <c r="O36" s="43">
        <f t="shared" si="3"/>
        <v>4.8839094635753574E-2</v>
      </c>
      <c r="P36" s="52">
        <f t="shared" si="19"/>
        <v>5.0764543250302001</v>
      </c>
      <c r="Q36" s="52">
        <f t="shared" si="10"/>
        <v>8.2320153669704226</v>
      </c>
      <c r="R36" s="54">
        <f t="shared" si="20"/>
        <v>8.8031107970115379</v>
      </c>
      <c r="S36" s="54">
        <f t="shared" si="11"/>
        <v>4.6030370842605919</v>
      </c>
      <c r="T36" s="54">
        <f t="shared" si="12"/>
        <v>5.1252934196659536</v>
      </c>
      <c r="U36" s="54">
        <f t="shared" si="13"/>
        <v>-0.52225633540536087</v>
      </c>
      <c r="V36" s="54">
        <f t="shared" si="4"/>
        <v>50.239771828079427</v>
      </c>
      <c r="W36" s="54">
        <f t="shared" si="5"/>
        <v>14.784500249036403</v>
      </c>
      <c r="X36" s="54">
        <f t="shared" si="6"/>
        <v>-1.5065086598231563</v>
      </c>
      <c r="Y36" s="54">
        <f t="shared" si="14"/>
        <v>13.277991589213247</v>
      </c>
      <c r="Z36" s="43">
        <f t="shared" si="21"/>
        <v>3.7125000000000004</v>
      </c>
      <c r="AA36" s="54">
        <f t="shared" si="22"/>
        <v>251.10757465352722</v>
      </c>
      <c r="AB36" s="54">
        <f t="shared" si="15"/>
        <v>8.2320153669704226</v>
      </c>
      <c r="AC36" s="54">
        <f t="shared" si="7"/>
        <v>251.10757465352722</v>
      </c>
      <c r="AD36" s="50"/>
      <c r="AE36" s="50"/>
      <c r="AF36" s="50"/>
      <c r="AG36" s="50"/>
      <c r="AH36" s="50"/>
    </row>
    <row r="37" spans="1:34" x14ac:dyDescent="0.25">
      <c r="A37" s="61">
        <f t="shared" si="8"/>
        <v>0.59765374636982938</v>
      </c>
      <c r="B37" s="43">
        <f t="shared" si="16"/>
        <v>70</v>
      </c>
      <c r="C37" s="42">
        <f t="shared" si="23"/>
        <v>203.52979999999997</v>
      </c>
      <c r="D37" s="51">
        <f t="shared" si="23"/>
        <v>300</v>
      </c>
      <c r="E37" s="56">
        <f t="shared" si="23"/>
        <v>0.2</v>
      </c>
      <c r="F37" s="57">
        <f t="shared" si="23"/>
        <v>980.23210993750001</v>
      </c>
      <c r="G37" s="58">
        <f t="shared" si="23"/>
        <v>2.6584931595742973E-4</v>
      </c>
      <c r="H37" s="58">
        <f t="shared" si="23"/>
        <v>4.3110319016750285E-4</v>
      </c>
      <c r="I37" s="48">
        <f t="shared" si="23"/>
        <v>203.52979999999997</v>
      </c>
      <c r="J37" s="49">
        <f t="shared" si="17"/>
        <v>3.2534631569785533E-2</v>
      </c>
      <c r="K37" s="50">
        <f t="shared" si="18"/>
        <v>0.59765374636982938</v>
      </c>
      <c r="L37" s="51">
        <f t="shared" si="0"/>
        <v>448508.86308500206</v>
      </c>
      <c r="M37" s="49">
        <f t="shared" si="1"/>
        <v>2.0329523474636221E-2</v>
      </c>
      <c r="N37" s="43">
        <f t="shared" si="2"/>
        <v>5.2458838346677188E-2</v>
      </c>
      <c r="O37" s="43">
        <f t="shared" si="3"/>
        <v>5.2458838346677188E-2</v>
      </c>
      <c r="P37" s="52">
        <f t="shared" si="19"/>
        <v>5.2644711518831704</v>
      </c>
      <c r="Q37" s="52">
        <f t="shared" si="10"/>
        <v>8.5369048250063653</v>
      </c>
      <c r="R37" s="54">
        <f t="shared" si="20"/>
        <v>8.8031107970115379</v>
      </c>
      <c r="S37" s="54">
        <f t="shared" si="11"/>
        <v>5.1031828565713511</v>
      </c>
      <c r="T37" s="54">
        <f t="shared" si="12"/>
        <v>5.3169299902298475</v>
      </c>
      <c r="U37" s="54">
        <f t="shared" si="13"/>
        <v>-0.21374713365849551</v>
      </c>
      <c r="V37" s="54">
        <f t="shared" si="4"/>
        <v>52.118255027129749</v>
      </c>
      <c r="W37" s="54">
        <f t="shared" si="5"/>
        <v>15.905346124619202</v>
      </c>
      <c r="X37" s="54">
        <f t="shared" si="6"/>
        <v>-0.63941450239720876</v>
      </c>
      <c r="Y37" s="54">
        <f t="shared" si="14"/>
        <v>15.265931622221993</v>
      </c>
      <c r="Z37" s="43">
        <f t="shared" si="21"/>
        <v>3.8500000000000005</v>
      </c>
      <c r="AA37" s="54">
        <f t="shared" si="22"/>
        <v>242.05697693310498</v>
      </c>
      <c r="AB37" s="54">
        <f t="shared" si="15"/>
        <v>8.5369048250063653</v>
      </c>
      <c r="AC37" s="54">
        <f t="shared" si="7"/>
        <v>242.05697693310498</v>
      </c>
      <c r="AD37" s="50"/>
      <c r="AE37" s="50"/>
      <c r="AF37" s="50"/>
      <c r="AG37" s="50"/>
      <c r="AH37" s="50"/>
    </row>
    <row r="38" spans="1:34" x14ac:dyDescent="0.25">
      <c r="A38" s="61">
        <f t="shared" si="8"/>
        <v>0.61899852302589464</v>
      </c>
      <c r="B38" s="43">
        <f t="shared" si="16"/>
        <v>72.5</v>
      </c>
      <c r="C38" s="42">
        <f t="shared" si="23"/>
        <v>203.52979999999997</v>
      </c>
      <c r="D38" s="51">
        <f t="shared" si="23"/>
        <v>300</v>
      </c>
      <c r="E38" s="56">
        <f t="shared" si="23"/>
        <v>0.2</v>
      </c>
      <c r="F38" s="57">
        <f t="shared" si="23"/>
        <v>980.23210993750001</v>
      </c>
      <c r="G38" s="58">
        <f t="shared" si="23"/>
        <v>2.6584931595742973E-4</v>
      </c>
      <c r="H38" s="58">
        <f t="shared" si="23"/>
        <v>4.3110319016750285E-4</v>
      </c>
      <c r="I38" s="48">
        <f t="shared" si="23"/>
        <v>203.52979999999997</v>
      </c>
      <c r="J38" s="49">
        <f t="shared" si="17"/>
        <v>3.2534631569785533E-2</v>
      </c>
      <c r="K38" s="50">
        <f t="shared" si="18"/>
        <v>0.61899852302589464</v>
      </c>
      <c r="L38" s="51">
        <f t="shared" si="0"/>
        <v>464527.03676660918</v>
      </c>
      <c r="M38" s="49">
        <f t="shared" si="1"/>
        <v>2.0305929286722018E-2</v>
      </c>
      <c r="N38" s="43">
        <f t="shared" si="2"/>
        <v>5.6207500500357006E-2</v>
      </c>
      <c r="O38" s="43">
        <f t="shared" si="3"/>
        <v>5.6207500500357006E-2</v>
      </c>
      <c r="P38" s="52">
        <f t="shared" si="19"/>
        <v>5.4524879787361415</v>
      </c>
      <c r="Q38" s="52">
        <f t="shared" si="10"/>
        <v>8.8417942830423062</v>
      </c>
      <c r="R38" s="54">
        <f t="shared" si="20"/>
        <v>8.8031107970115379</v>
      </c>
      <c r="S38" s="54">
        <f t="shared" si="11"/>
        <v>5.6035864657676235</v>
      </c>
      <c r="T38" s="54">
        <f t="shared" si="12"/>
        <v>5.5086954792364988</v>
      </c>
      <c r="U38" s="54">
        <f t="shared" si="13"/>
        <v>9.489098653112471E-2</v>
      </c>
      <c r="V38" s="54">
        <f t="shared" si="4"/>
        <v>53.998001926151609</v>
      </c>
      <c r="W38" s="54">
        <f t="shared" si="5"/>
        <v>17.067539412164368</v>
      </c>
      <c r="X38" s="54">
        <f t="shared" si="6"/>
        <v>0.29399985143190344</v>
      </c>
      <c r="Y38" s="54">
        <f t="shared" si="14"/>
        <v>17.361539263596271</v>
      </c>
      <c r="Z38" s="43">
        <f t="shared" si="21"/>
        <v>3.9875000000000003</v>
      </c>
      <c r="AA38" s="54">
        <f t="shared" si="22"/>
        <v>233.63063085461698</v>
      </c>
      <c r="AB38" s="54">
        <f t="shared" si="15"/>
        <v>8.8417942830423062</v>
      </c>
      <c r="AC38" s="54">
        <f t="shared" si="7"/>
        <v>233.63063085461698</v>
      </c>
      <c r="AD38" s="50"/>
      <c r="AE38" s="50"/>
      <c r="AF38" s="50"/>
      <c r="AG38" s="50"/>
      <c r="AH38" s="50"/>
    </row>
    <row r="39" spans="1:34" x14ac:dyDescent="0.25">
      <c r="A39" s="61">
        <f t="shared" si="8"/>
        <v>0.64034329968196002</v>
      </c>
      <c r="B39" s="43">
        <f t="shared" si="16"/>
        <v>75</v>
      </c>
      <c r="C39" s="42">
        <f t="shared" si="23"/>
        <v>203.52979999999997</v>
      </c>
      <c r="D39" s="51">
        <f t="shared" si="23"/>
        <v>300</v>
      </c>
      <c r="E39" s="56">
        <f t="shared" si="23"/>
        <v>0.2</v>
      </c>
      <c r="F39" s="57">
        <f t="shared" si="23"/>
        <v>980.23210993750001</v>
      </c>
      <c r="G39" s="58">
        <f t="shared" si="23"/>
        <v>2.6584931595742973E-4</v>
      </c>
      <c r="H39" s="58">
        <f t="shared" si="23"/>
        <v>4.3110319016750285E-4</v>
      </c>
      <c r="I39" s="48">
        <f t="shared" si="23"/>
        <v>203.52979999999997</v>
      </c>
      <c r="J39" s="49">
        <f t="shared" si="17"/>
        <v>3.2534631569785533E-2</v>
      </c>
      <c r="K39" s="50">
        <f t="shared" si="18"/>
        <v>0.64034329968196002</v>
      </c>
      <c r="L39" s="51">
        <f t="shared" si="0"/>
        <v>480545.21044821641</v>
      </c>
      <c r="M39" s="49">
        <f t="shared" si="1"/>
        <v>2.0283768618364114E-2</v>
      </c>
      <c r="N39" s="43">
        <f t="shared" si="2"/>
        <v>6.0085069105017819E-2</v>
      </c>
      <c r="O39" s="43">
        <f t="shared" si="3"/>
        <v>6.0085069105017819E-2</v>
      </c>
      <c r="P39" s="52">
        <f t="shared" si="19"/>
        <v>5.6405048055891109</v>
      </c>
      <c r="Q39" s="52">
        <f t="shared" si="10"/>
        <v>9.1466837410782471</v>
      </c>
      <c r="R39" s="54">
        <f t="shared" si="20"/>
        <v>8.8031107970115379</v>
      </c>
      <c r="S39" s="54">
        <f t="shared" si="11"/>
        <v>6.1042478878658564</v>
      </c>
      <c r="T39" s="54">
        <f t="shared" si="12"/>
        <v>5.7005898746941286</v>
      </c>
      <c r="U39" s="54">
        <f t="shared" si="13"/>
        <v>0.40365801317172689</v>
      </c>
      <c r="V39" s="54">
        <f t="shared" si="4"/>
        <v>55.879012407597742</v>
      </c>
      <c r="W39" s="54">
        <f t="shared" si="5"/>
        <v>18.271121393250411</v>
      </c>
      <c r="X39" s="54">
        <f t="shared" si="6"/>
        <v>1.2937756832427143</v>
      </c>
      <c r="Y39" s="54">
        <f t="shared" si="14"/>
        <v>19.564897076493125</v>
      </c>
      <c r="Z39" s="43">
        <f t="shared" si="21"/>
        <v>4.125</v>
      </c>
      <c r="AA39" s="54">
        <f t="shared" si="22"/>
        <v>225.76610987456024</v>
      </c>
      <c r="AB39" s="54">
        <f t="shared" si="15"/>
        <v>9.1466837410782471</v>
      </c>
      <c r="AC39" s="54">
        <f t="shared" si="7"/>
        <v>225.76610987456024</v>
      </c>
      <c r="AD39" s="50"/>
      <c r="AE39" s="50"/>
      <c r="AF39" s="50"/>
      <c r="AG39" s="50"/>
      <c r="AH39" s="50"/>
    </row>
    <row r="40" spans="1:34" x14ac:dyDescent="0.25">
      <c r="A40" s="61">
        <f t="shared" si="8"/>
        <v>0.66168807633802529</v>
      </c>
      <c r="B40" s="43">
        <f t="shared" si="16"/>
        <v>77.5</v>
      </c>
      <c r="C40" s="42">
        <f t="shared" si="23"/>
        <v>203.52979999999997</v>
      </c>
      <c r="D40" s="51">
        <f t="shared" si="23"/>
        <v>300</v>
      </c>
      <c r="E40" s="56">
        <f t="shared" si="23"/>
        <v>0.2</v>
      </c>
      <c r="F40" s="57">
        <f t="shared" si="23"/>
        <v>980.23210993750001</v>
      </c>
      <c r="G40" s="58">
        <f t="shared" si="23"/>
        <v>2.6584931595742973E-4</v>
      </c>
      <c r="H40" s="58">
        <f t="shared" si="23"/>
        <v>4.3110319016750285E-4</v>
      </c>
      <c r="I40" s="48">
        <f t="shared" si="23"/>
        <v>203.52979999999997</v>
      </c>
      <c r="J40" s="49">
        <f t="shared" si="17"/>
        <v>3.2534631569785533E-2</v>
      </c>
      <c r="K40" s="50">
        <f t="shared" si="18"/>
        <v>0.66168807633802529</v>
      </c>
      <c r="L40" s="51">
        <f t="shared" si="0"/>
        <v>496563.38412982359</v>
      </c>
      <c r="M40" s="49">
        <f t="shared" si="1"/>
        <v>2.0262912276354822E-2</v>
      </c>
      <c r="N40" s="43">
        <f t="shared" si="2"/>
        <v>6.4091533017031466E-2</v>
      </c>
      <c r="O40" s="43">
        <f t="shared" si="3"/>
        <v>6.4091533017031466E-2</v>
      </c>
      <c r="P40" s="52">
        <f t="shared" si="19"/>
        <v>5.8285216324420812</v>
      </c>
      <c r="Q40" s="52">
        <f t="shared" si="10"/>
        <v>9.451573199114188</v>
      </c>
      <c r="R40" s="54">
        <f t="shared" si="20"/>
        <v>8.8031107970115379</v>
      </c>
      <c r="S40" s="54">
        <f t="shared" si="11"/>
        <v>6.6051671005787931</v>
      </c>
      <c r="T40" s="54">
        <f t="shared" si="12"/>
        <v>5.892613165459113</v>
      </c>
      <c r="U40" s="54">
        <f t="shared" si="13"/>
        <v>0.71255393511968101</v>
      </c>
      <c r="V40" s="54">
        <f t="shared" si="4"/>
        <v>57.76128636223477</v>
      </c>
      <c r="W40" s="54">
        <f t="shared" si="5"/>
        <v>19.516133347140226</v>
      </c>
      <c r="X40" s="54">
        <f t="shared" si="6"/>
        <v>2.3599542722980886</v>
      </c>
      <c r="Y40" s="54">
        <f t="shared" si="14"/>
        <v>21.876087619438316</v>
      </c>
      <c r="Z40" s="43">
        <f t="shared" si="21"/>
        <v>4.2625000000000002</v>
      </c>
      <c r="AA40" s="54">
        <f t="shared" si="22"/>
        <v>218.40904262035087</v>
      </c>
      <c r="AB40" s="54">
        <f t="shared" si="15"/>
        <v>9.451573199114188</v>
      </c>
      <c r="AC40" s="54">
        <f t="shared" si="7"/>
        <v>218.40904262035087</v>
      </c>
      <c r="AD40" s="50"/>
      <c r="AE40" s="50"/>
      <c r="AF40" s="50"/>
      <c r="AG40" s="50"/>
      <c r="AH40" s="50"/>
    </row>
    <row r="41" spans="1:34" x14ac:dyDescent="0.25">
      <c r="A41" s="61">
        <f t="shared" si="8"/>
        <v>0.68303285299409067</v>
      </c>
      <c r="B41" s="43">
        <f t="shared" si="16"/>
        <v>80</v>
      </c>
      <c r="C41" s="42">
        <f t="shared" si="23"/>
        <v>203.52979999999997</v>
      </c>
      <c r="D41" s="51">
        <f t="shared" si="23"/>
        <v>300</v>
      </c>
      <c r="E41" s="56">
        <f t="shared" si="23"/>
        <v>0.2</v>
      </c>
      <c r="F41" s="57">
        <f t="shared" si="23"/>
        <v>980.23210993750001</v>
      </c>
      <c r="G41" s="58">
        <f t="shared" si="23"/>
        <v>2.6584931595742973E-4</v>
      </c>
      <c r="H41" s="58">
        <f t="shared" si="23"/>
        <v>4.3110319016750285E-4</v>
      </c>
      <c r="I41" s="48">
        <f t="shared" si="23"/>
        <v>203.52979999999997</v>
      </c>
      <c r="J41" s="49">
        <f t="shared" si="17"/>
        <v>3.2534631569785533E-2</v>
      </c>
      <c r="K41" s="50">
        <f t="shared" si="18"/>
        <v>0.68303285299409067</v>
      </c>
      <c r="L41" s="51">
        <f t="shared" si="0"/>
        <v>512581.55781143089</v>
      </c>
      <c r="M41" s="49">
        <f t="shared" si="1"/>
        <v>2.0243246287777624E-2</v>
      </c>
      <c r="N41" s="43">
        <f t="shared" si="2"/>
        <v>6.8226881853483842E-2</v>
      </c>
      <c r="O41" s="43">
        <f t="shared" si="3"/>
        <v>6.8226881853483842E-2</v>
      </c>
      <c r="P41" s="52">
        <f t="shared" si="19"/>
        <v>6.0165384592950533</v>
      </c>
      <c r="Q41" s="52">
        <f t="shared" si="10"/>
        <v>9.7564626571501307</v>
      </c>
      <c r="R41" s="54">
        <f t="shared" si="20"/>
        <v>8.8031107970115379</v>
      </c>
      <c r="S41" s="54">
        <f t="shared" si="11"/>
        <v>7.1063440831406126</v>
      </c>
      <c r="T41" s="54">
        <f t="shared" si="12"/>
        <v>6.084765341148537</v>
      </c>
      <c r="U41" s="54">
        <f t="shared" si="13"/>
        <v>1.0215787419920765</v>
      </c>
      <c r="V41" s="54">
        <f t="shared" si="4"/>
        <v>59.644823688286024</v>
      </c>
      <c r="W41" s="54">
        <f t="shared" si="5"/>
        <v>20.80261655093517</v>
      </c>
      <c r="X41" s="54">
        <f t="shared" si="6"/>
        <v>3.4925768956994072</v>
      </c>
      <c r="Y41" s="54">
        <f t="shared" si="14"/>
        <v>24.295193446634578</v>
      </c>
      <c r="Z41" s="43">
        <f t="shared" si="21"/>
        <v>4.4000000000000004</v>
      </c>
      <c r="AA41" s="54">
        <f t="shared" si="22"/>
        <v>211.5118542528825</v>
      </c>
      <c r="AB41" s="54">
        <f t="shared" si="15"/>
        <v>9.7564626571501307</v>
      </c>
      <c r="AC41" s="54">
        <f t="shared" si="7"/>
        <v>211.5118542528825</v>
      </c>
      <c r="AD41" s="50"/>
      <c r="AE41" s="50"/>
      <c r="AF41" s="50"/>
      <c r="AG41" s="50"/>
      <c r="AH41" s="50"/>
    </row>
    <row r="42" spans="1:34" x14ac:dyDescent="0.25">
      <c r="A42" s="61">
        <f t="shared" si="8"/>
        <v>0.70437762965015593</v>
      </c>
      <c r="B42" s="43">
        <f t="shared" si="16"/>
        <v>82.5</v>
      </c>
      <c r="C42" s="42">
        <f t="shared" si="23"/>
        <v>203.52979999999997</v>
      </c>
      <c r="D42" s="51">
        <f t="shared" si="23"/>
        <v>300</v>
      </c>
      <c r="E42" s="56">
        <f t="shared" si="23"/>
        <v>0.2</v>
      </c>
      <c r="F42" s="57">
        <f t="shared" si="23"/>
        <v>980.23210993750001</v>
      </c>
      <c r="G42" s="58">
        <f t="shared" si="23"/>
        <v>2.6584931595742973E-4</v>
      </c>
      <c r="H42" s="58">
        <f t="shared" si="23"/>
        <v>4.3110319016750285E-4</v>
      </c>
      <c r="I42" s="48">
        <f t="shared" si="23"/>
        <v>203.52979999999997</v>
      </c>
      <c r="J42" s="49">
        <f t="shared" si="17"/>
        <v>3.2534631569785533E-2</v>
      </c>
      <c r="K42" s="50">
        <f t="shared" si="18"/>
        <v>0.70437762965015593</v>
      </c>
      <c r="L42" s="51">
        <f t="shared" si="0"/>
        <v>528599.73149303801</v>
      </c>
      <c r="M42" s="49">
        <f t="shared" si="1"/>
        <v>2.0224669709216173E-2</v>
      </c>
      <c r="N42" s="43">
        <f t="shared" si="2"/>
        <v>7.2491105916338755E-2</v>
      </c>
      <c r="O42" s="43">
        <f t="shared" si="3"/>
        <v>7.2491105916338755E-2</v>
      </c>
      <c r="P42" s="52">
        <f t="shared" si="19"/>
        <v>6.2045552861480218</v>
      </c>
      <c r="Q42" s="52">
        <f t="shared" si="10"/>
        <v>10.061352115186072</v>
      </c>
      <c r="R42" s="54">
        <f t="shared" si="20"/>
        <v>8.8031107970115379</v>
      </c>
      <c r="S42" s="54">
        <f t="shared" si="11"/>
        <v>7.607778816155232</v>
      </c>
      <c r="T42" s="54">
        <f t="shared" si="12"/>
        <v>6.2770463920643609</v>
      </c>
      <c r="U42" s="54">
        <f t="shared" si="13"/>
        <v>1.330732424090872</v>
      </c>
      <c r="V42" s="54">
        <f t="shared" si="4"/>
        <v>61.529624290688204</v>
      </c>
      <c r="W42" s="54">
        <f t="shared" si="5"/>
        <v>22.130612279714089</v>
      </c>
      <c r="X42" s="54">
        <f t="shared" si="6"/>
        <v>4.6916848285255108</v>
      </c>
      <c r="Y42" s="54">
        <f t="shared" si="14"/>
        <v>26.822297108239599</v>
      </c>
      <c r="Z42" s="43">
        <f t="shared" si="21"/>
        <v>4.5374999999999996</v>
      </c>
      <c r="AA42" s="54">
        <f t="shared" si="22"/>
        <v>205.03273667485809</v>
      </c>
      <c r="AB42" s="54">
        <f t="shared" si="15"/>
        <v>10.061352115186072</v>
      </c>
      <c r="AC42" s="54">
        <f t="shared" si="7"/>
        <v>205.03273667485809</v>
      </c>
      <c r="AD42" s="50"/>
      <c r="AE42" s="50"/>
      <c r="AF42" s="50"/>
      <c r="AG42" s="50"/>
      <c r="AH42" s="50"/>
    </row>
    <row r="43" spans="1:34" x14ac:dyDescent="0.25">
      <c r="A43" s="61">
        <f t="shared" si="8"/>
        <v>0.72572240630622131</v>
      </c>
      <c r="B43" s="43">
        <f t="shared" si="16"/>
        <v>85</v>
      </c>
      <c r="C43" s="42">
        <f t="shared" ref="C43:I58" si="24">C42</f>
        <v>203.52979999999997</v>
      </c>
      <c r="D43" s="51">
        <f t="shared" si="24"/>
        <v>300</v>
      </c>
      <c r="E43" s="56">
        <f t="shared" si="24"/>
        <v>0.2</v>
      </c>
      <c r="F43" s="57">
        <f t="shared" si="24"/>
        <v>980.23210993750001</v>
      </c>
      <c r="G43" s="58">
        <f t="shared" si="24"/>
        <v>2.6584931595742973E-4</v>
      </c>
      <c r="H43" s="58">
        <f t="shared" si="24"/>
        <v>4.3110319016750285E-4</v>
      </c>
      <c r="I43" s="48">
        <f t="shared" si="24"/>
        <v>203.52979999999997</v>
      </c>
      <c r="J43" s="49">
        <f t="shared" si="17"/>
        <v>3.2534631569785533E-2</v>
      </c>
      <c r="K43" s="50">
        <f t="shared" si="18"/>
        <v>0.72572240630622131</v>
      </c>
      <c r="L43" s="51">
        <f t="shared" si="0"/>
        <v>544617.90517464536</v>
      </c>
      <c r="M43" s="49">
        <f t="shared" si="1"/>
        <v>2.0207092805383416E-2</v>
      </c>
      <c r="N43" s="43">
        <f t="shared" si="2"/>
        <v>7.6884196126345908E-2</v>
      </c>
      <c r="O43" s="43">
        <f t="shared" si="3"/>
        <v>7.6884196126345908E-2</v>
      </c>
      <c r="P43" s="52">
        <f t="shared" si="19"/>
        <v>6.3925721130009938</v>
      </c>
      <c r="Q43" s="52">
        <f t="shared" si="10"/>
        <v>10.366241573222014</v>
      </c>
      <c r="R43" s="54">
        <f t="shared" si="20"/>
        <v>8.8031107970115379</v>
      </c>
      <c r="S43" s="54">
        <f t="shared" si="11"/>
        <v>8.1094712814641632</v>
      </c>
      <c r="T43" s="54">
        <f t="shared" si="12"/>
        <v>6.4694563091273398</v>
      </c>
      <c r="U43" s="54">
        <f t="shared" si="13"/>
        <v>1.6400149723368216</v>
      </c>
      <c r="V43" s="54">
        <f t="shared" si="4"/>
        <v>63.415688080443637</v>
      </c>
      <c r="W43" s="54">
        <f t="shared" si="5"/>
        <v>23.50016180665914</v>
      </c>
      <c r="X43" s="54">
        <f t="shared" si="6"/>
        <v>5.957319343958539</v>
      </c>
      <c r="Y43" s="54">
        <f t="shared" si="14"/>
        <v>29.457481150617678</v>
      </c>
      <c r="Z43" s="43">
        <f t="shared" si="21"/>
        <v>4.6749999999999998</v>
      </c>
      <c r="AA43" s="54">
        <f t="shared" si="22"/>
        <v>198.93480046912975</v>
      </c>
      <c r="AB43" s="54">
        <f t="shared" si="15"/>
        <v>10.366241573222014</v>
      </c>
      <c r="AC43" s="54">
        <f t="shared" si="7"/>
        <v>198.93480046912975</v>
      </c>
      <c r="AD43" s="50"/>
      <c r="AE43" s="50"/>
      <c r="AF43" s="50"/>
      <c r="AG43" s="50"/>
      <c r="AH43" s="50"/>
    </row>
    <row r="44" spans="1:34" x14ac:dyDescent="0.25">
      <c r="A44" s="61">
        <f t="shared" si="8"/>
        <v>0.74706718296228658</v>
      </c>
      <c r="B44" s="43">
        <f t="shared" si="16"/>
        <v>87.5</v>
      </c>
      <c r="C44" s="42">
        <f t="shared" si="24"/>
        <v>203.52979999999997</v>
      </c>
      <c r="D44" s="51">
        <f t="shared" si="24"/>
        <v>300</v>
      </c>
      <c r="E44" s="56">
        <f t="shared" si="24"/>
        <v>0.2</v>
      </c>
      <c r="F44" s="57">
        <f t="shared" si="24"/>
        <v>980.23210993750001</v>
      </c>
      <c r="G44" s="58">
        <f t="shared" si="24"/>
        <v>2.6584931595742973E-4</v>
      </c>
      <c r="H44" s="58">
        <f t="shared" si="24"/>
        <v>4.3110319016750285E-4</v>
      </c>
      <c r="I44" s="48">
        <f t="shared" si="24"/>
        <v>203.52979999999997</v>
      </c>
      <c r="J44" s="49">
        <f t="shared" si="17"/>
        <v>3.2534631569785533E-2</v>
      </c>
      <c r="K44" s="50">
        <f t="shared" si="18"/>
        <v>0.74706718296228658</v>
      </c>
      <c r="L44" s="51">
        <f t="shared" si="0"/>
        <v>560636.07885625248</v>
      </c>
      <c r="M44" s="49">
        <f t="shared" si="1"/>
        <v>2.0190435526251872E-2</v>
      </c>
      <c r="N44" s="43">
        <f t="shared" si="2"/>
        <v>8.1406143965181477E-2</v>
      </c>
      <c r="O44" s="43">
        <f t="shared" si="3"/>
        <v>8.1406143965181477E-2</v>
      </c>
      <c r="P44" s="52">
        <f t="shared" si="19"/>
        <v>6.5805889398539623</v>
      </c>
      <c r="Q44" s="52">
        <f t="shared" si="10"/>
        <v>10.671131031257957</v>
      </c>
      <c r="R44" s="54">
        <f t="shared" si="20"/>
        <v>8.8031107970115379</v>
      </c>
      <c r="S44" s="54">
        <f t="shared" si="11"/>
        <v>8.6114214620307443</v>
      </c>
      <c r="T44" s="54">
        <f t="shared" si="12"/>
        <v>6.6619950838191437</v>
      </c>
      <c r="U44" s="54">
        <f t="shared" si="13"/>
        <v>1.9494263782116015</v>
      </c>
      <c r="V44" s="54">
        <f t="shared" si="4"/>
        <v>65.303014974052914</v>
      </c>
      <c r="W44" s="54">
        <f t="shared" si="5"/>
        <v>24.911306403169874</v>
      </c>
      <c r="X44" s="54">
        <f t="shared" si="6"/>
        <v>7.2895217133980807</v>
      </c>
      <c r="Y44" s="54">
        <f t="shared" si="14"/>
        <v>32.200828116567955</v>
      </c>
      <c r="Z44" s="43">
        <f t="shared" si="21"/>
        <v>4.8125</v>
      </c>
      <c r="AA44" s="54">
        <f t="shared" si="22"/>
        <v>193.18537222068878</v>
      </c>
      <c r="AB44" s="54">
        <f t="shared" si="15"/>
        <v>10.671131031257957</v>
      </c>
      <c r="AC44" s="54">
        <f t="shared" si="7"/>
        <v>193.18537222068878</v>
      </c>
      <c r="AD44" s="50"/>
      <c r="AE44" s="50"/>
      <c r="AF44" s="50"/>
      <c r="AG44" s="50"/>
      <c r="AH44" s="50"/>
    </row>
    <row r="45" spans="1:34" x14ac:dyDescent="0.25">
      <c r="A45" s="61">
        <f t="shared" si="8"/>
        <v>0.76841195961835196</v>
      </c>
      <c r="B45" s="43">
        <f t="shared" si="16"/>
        <v>90</v>
      </c>
      <c r="C45" s="42">
        <f t="shared" si="24"/>
        <v>203.52979999999997</v>
      </c>
      <c r="D45" s="51">
        <f t="shared" si="24"/>
        <v>300</v>
      </c>
      <c r="E45" s="56">
        <f t="shared" si="24"/>
        <v>0.2</v>
      </c>
      <c r="F45" s="57">
        <f t="shared" si="24"/>
        <v>980.23210993750001</v>
      </c>
      <c r="G45" s="58">
        <f t="shared" si="24"/>
        <v>2.6584931595742973E-4</v>
      </c>
      <c r="H45" s="58">
        <f t="shared" si="24"/>
        <v>4.3110319016750285E-4</v>
      </c>
      <c r="I45" s="48">
        <f t="shared" si="24"/>
        <v>203.52979999999997</v>
      </c>
      <c r="J45" s="49">
        <f t="shared" si="17"/>
        <v>3.2534631569785533E-2</v>
      </c>
      <c r="K45" s="50">
        <f t="shared" si="18"/>
        <v>0.76841195961835196</v>
      </c>
      <c r="L45" s="51">
        <f t="shared" si="0"/>
        <v>576654.25253785972</v>
      </c>
      <c r="M45" s="49">
        <f t="shared" si="1"/>
        <v>2.0174626226948995E-2</v>
      </c>
      <c r="N45" s="43">
        <f t="shared" si="2"/>
        <v>8.6056941424582964E-2</v>
      </c>
      <c r="O45" s="43">
        <f t="shared" si="3"/>
        <v>8.6056941424582964E-2</v>
      </c>
      <c r="P45" s="52">
        <f t="shared" si="19"/>
        <v>6.7686057667069335</v>
      </c>
      <c r="Q45" s="52">
        <f t="shared" si="10"/>
        <v>10.976020489293896</v>
      </c>
      <c r="R45" s="54">
        <f t="shared" si="20"/>
        <v>8.8031107970115379</v>
      </c>
      <c r="S45" s="54">
        <f t="shared" si="11"/>
        <v>9.1136293418384575</v>
      </c>
      <c r="T45" s="54">
        <f t="shared" si="12"/>
        <v>6.8546627081315163</v>
      </c>
      <c r="U45" s="54">
        <f t="shared" si="13"/>
        <v>2.2589666337069421</v>
      </c>
      <c r="V45" s="54">
        <f t="shared" si="4"/>
        <v>67.191604893016546</v>
      </c>
      <c r="W45" s="54">
        <f t="shared" si="5"/>
        <v>26.364087338967369</v>
      </c>
      <c r="X45" s="54">
        <f t="shared" si="6"/>
        <v>8.6883332065651597</v>
      </c>
      <c r="Y45" s="54">
        <f t="shared" si="14"/>
        <v>35.052420545532527</v>
      </c>
      <c r="Z45" s="43">
        <f t="shared" si="21"/>
        <v>4.95</v>
      </c>
      <c r="AA45" s="54">
        <f t="shared" si="22"/>
        <v>187.75540895298377</v>
      </c>
      <c r="AB45" s="54">
        <f t="shared" si="15"/>
        <v>10.976020489293896</v>
      </c>
      <c r="AC45" s="54">
        <f t="shared" si="7"/>
        <v>187.75540895298377</v>
      </c>
      <c r="AD45" s="50"/>
      <c r="AE45" s="50"/>
      <c r="AF45" s="50"/>
      <c r="AG45" s="50"/>
      <c r="AH45" s="50"/>
    </row>
    <row r="46" spans="1:34" x14ac:dyDescent="0.25">
      <c r="A46" s="61">
        <f t="shared" si="8"/>
        <v>0.78975673627441734</v>
      </c>
      <c r="B46" s="43">
        <f t="shared" si="16"/>
        <v>92.5</v>
      </c>
      <c r="C46" s="42">
        <f t="shared" si="24"/>
        <v>203.52979999999997</v>
      </c>
      <c r="D46" s="51">
        <f t="shared" si="24"/>
        <v>300</v>
      </c>
      <c r="E46" s="56">
        <f t="shared" si="24"/>
        <v>0.2</v>
      </c>
      <c r="F46" s="57">
        <f t="shared" si="24"/>
        <v>980.23210993750001</v>
      </c>
      <c r="G46" s="58">
        <f t="shared" si="24"/>
        <v>2.6584931595742973E-4</v>
      </c>
      <c r="H46" s="58">
        <f t="shared" si="24"/>
        <v>4.3110319016750285E-4</v>
      </c>
      <c r="I46" s="48">
        <f t="shared" si="24"/>
        <v>203.52979999999997</v>
      </c>
      <c r="J46" s="49">
        <f t="shared" si="17"/>
        <v>3.2534631569785533E-2</v>
      </c>
      <c r="K46" s="50">
        <f t="shared" si="18"/>
        <v>0.78975673627441734</v>
      </c>
      <c r="L46" s="51">
        <f t="shared" si="0"/>
        <v>592672.42621946696</v>
      </c>
      <c r="M46" s="49">
        <f t="shared" si="1"/>
        <v>2.0159600586295394E-2</v>
      </c>
      <c r="N46" s="43">
        <f t="shared" si="2"/>
        <v>9.0836580961454208E-2</v>
      </c>
      <c r="O46" s="43">
        <f t="shared" si="3"/>
        <v>9.0836580961454208E-2</v>
      </c>
      <c r="P46" s="52">
        <f t="shared" si="19"/>
        <v>6.9566225935599038</v>
      </c>
      <c r="Q46" s="52">
        <f t="shared" si="10"/>
        <v>11.280909947329837</v>
      </c>
      <c r="R46" s="54">
        <f t="shared" si="20"/>
        <v>8.8031107970115379</v>
      </c>
      <c r="S46" s="54">
        <f t="shared" si="11"/>
        <v>9.6160949058011127</v>
      </c>
      <c r="T46" s="54">
        <f t="shared" si="12"/>
        <v>7.0474591745213582</v>
      </c>
      <c r="U46" s="54">
        <f t="shared" si="13"/>
        <v>2.5686357312797536</v>
      </c>
      <c r="V46" s="54">
        <f t="shared" si="4"/>
        <v>69.081457763394624</v>
      </c>
      <c r="W46" s="54">
        <f t="shared" si="5"/>
        <v>27.85854588218913</v>
      </c>
      <c r="X46" s="54">
        <f t="shared" si="6"/>
        <v>10.153795091597315</v>
      </c>
      <c r="Y46" s="54">
        <f t="shared" si="14"/>
        <v>38.012340973786443</v>
      </c>
      <c r="Z46" s="43">
        <f t="shared" si="21"/>
        <v>5.0875000000000004</v>
      </c>
      <c r="AA46" s="54">
        <f t="shared" si="22"/>
        <v>182.61900752158797</v>
      </c>
      <c r="AB46" s="54">
        <f t="shared" si="15"/>
        <v>11.280909947329837</v>
      </c>
      <c r="AC46" s="54">
        <f t="shared" si="7"/>
        <v>182.61900752158797</v>
      </c>
      <c r="AD46" s="50"/>
      <c r="AE46" s="50"/>
      <c r="AF46" s="50"/>
      <c r="AG46" s="50"/>
      <c r="AH46" s="50"/>
    </row>
    <row r="47" spans="1:34" x14ac:dyDescent="0.25">
      <c r="A47" s="61">
        <f t="shared" si="8"/>
        <v>0.8111015129304826</v>
      </c>
      <c r="B47" s="43">
        <f t="shared" si="16"/>
        <v>95</v>
      </c>
      <c r="C47" s="42">
        <f t="shared" si="24"/>
        <v>203.52979999999997</v>
      </c>
      <c r="D47" s="51">
        <f t="shared" si="24"/>
        <v>300</v>
      </c>
      <c r="E47" s="56">
        <f t="shared" si="24"/>
        <v>0.2</v>
      </c>
      <c r="F47" s="57">
        <f t="shared" si="24"/>
        <v>980.23210993750001</v>
      </c>
      <c r="G47" s="58">
        <f t="shared" si="24"/>
        <v>2.6584931595742973E-4</v>
      </c>
      <c r="H47" s="58">
        <f t="shared" si="24"/>
        <v>4.3110319016750285E-4</v>
      </c>
      <c r="I47" s="48">
        <f t="shared" si="24"/>
        <v>203.52979999999997</v>
      </c>
      <c r="J47" s="49">
        <f t="shared" si="17"/>
        <v>3.2534631569785533E-2</v>
      </c>
      <c r="K47" s="50">
        <f t="shared" si="18"/>
        <v>0.8111015129304826</v>
      </c>
      <c r="L47" s="51">
        <f t="shared" si="0"/>
        <v>608690.59990107408</v>
      </c>
      <c r="M47" s="49">
        <f t="shared" si="1"/>
        <v>2.0145300688819135E-2</v>
      </c>
      <c r="N47" s="43">
        <f t="shared" si="2"/>
        <v>9.5745055458093267E-2</v>
      </c>
      <c r="O47" s="43">
        <f t="shared" si="3"/>
        <v>9.5745055458093267E-2</v>
      </c>
      <c r="P47" s="52">
        <f t="shared" si="19"/>
        <v>7.144639420412874</v>
      </c>
      <c r="Q47" s="52">
        <f t="shared" si="10"/>
        <v>11.58579940536578</v>
      </c>
      <c r="R47" s="54">
        <f t="shared" si="20"/>
        <v>8.8031107970115379</v>
      </c>
      <c r="S47" s="54">
        <f t="shared" si="11"/>
        <v>10.118818139683302</v>
      </c>
      <c r="T47" s="54">
        <f t="shared" si="12"/>
        <v>7.2403844758709672</v>
      </c>
      <c r="U47" s="54">
        <f t="shared" si="13"/>
        <v>2.878433663812336</v>
      </c>
      <c r="V47" s="54">
        <f t="shared" si="4"/>
        <v>70.972573515417182</v>
      </c>
      <c r="W47" s="54">
        <f t="shared" si="5"/>
        <v>29.394723299476151</v>
      </c>
      <c r="X47" s="54">
        <f t="shared" si="6"/>
        <v>11.685948635135551</v>
      </c>
      <c r="Y47" s="54">
        <f t="shared" si="14"/>
        <v>41.080671934611701</v>
      </c>
      <c r="Z47" s="43">
        <f t="shared" si="21"/>
        <v>5.2249999999999996</v>
      </c>
      <c r="AA47" s="54">
        <f t="shared" si="22"/>
        <v>177.75299147289866</v>
      </c>
      <c r="AB47" s="54">
        <f t="shared" si="15"/>
        <v>11.58579940536578</v>
      </c>
      <c r="AC47" s="54">
        <f t="shared" si="7"/>
        <v>177.75299147289866</v>
      </c>
      <c r="AD47" s="50"/>
      <c r="AE47" s="50"/>
      <c r="AF47" s="50"/>
      <c r="AG47" s="50"/>
      <c r="AH47" s="50"/>
    </row>
    <row r="48" spans="1:34" x14ac:dyDescent="0.25">
      <c r="A48" s="61">
        <f t="shared" si="8"/>
        <v>0.83244628958654798</v>
      </c>
      <c r="B48" s="43">
        <f t="shared" si="16"/>
        <v>97.5</v>
      </c>
      <c r="C48" s="42">
        <f t="shared" si="24"/>
        <v>203.52979999999997</v>
      </c>
      <c r="D48" s="51">
        <f t="shared" si="24"/>
        <v>300</v>
      </c>
      <c r="E48" s="56">
        <f t="shared" si="24"/>
        <v>0.2</v>
      </c>
      <c r="F48" s="57">
        <f t="shared" si="24"/>
        <v>980.23210993750001</v>
      </c>
      <c r="G48" s="58">
        <f t="shared" si="24"/>
        <v>2.6584931595742973E-4</v>
      </c>
      <c r="H48" s="58">
        <f t="shared" si="24"/>
        <v>4.3110319016750285E-4</v>
      </c>
      <c r="I48" s="48">
        <f t="shared" si="24"/>
        <v>203.52979999999997</v>
      </c>
      <c r="J48" s="49">
        <f t="shared" si="17"/>
        <v>3.2534631569785533E-2</v>
      </c>
      <c r="K48" s="50">
        <f t="shared" si="18"/>
        <v>0.83244628958654798</v>
      </c>
      <c r="L48" s="51">
        <f t="shared" si="0"/>
        <v>624708.77358268132</v>
      </c>
      <c r="M48" s="49">
        <f t="shared" si="1"/>
        <v>2.0131674242035911E-2</v>
      </c>
      <c r="N48" s="43">
        <f t="shared" si="2"/>
        <v>0.10078235818683301</v>
      </c>
      <c r="O48" s="43">
        <f t="shared" si="3"/>
        <v>0.10078235818683301</v>
      </c>
      <c r="P48" s="52">
        <f t="shared" si="19"/>
        <v>7.3326562472658452</v>
      </c>
      <c r="Q48" s="52">
        <f t="shared" si="10"/>
        <v>11.890688863401722</v>
      </c>
      <c r="R48" s="54">
        <f t="shared" si="20"/>
        <v>8.8031107970115379</v>
      </c>
      <c r="S48" s="54">
        <f t="shared" si="11"/>
        <v>10.621799030029695</v>
      </c>
      <c r="T48" s="54">
        <f t="shared" si="12"/>
        <v>7.433438605452678</v>
      </c>
      <c r="U48" s="54">
        <f t="shared" si="13"/>
        <v>3.1883604245770183</v>
      </c>
      <c r="V48" s="54">
        <f t="shared" si="4"/>
        <v>72.864952083137453</v>
      </c>
      <c r="W48" s="54">
        <f t="shared" si="5"/>
        <v>30.972660856052819</v>
      </c>
      <c r="X48" s="54">
        <f t="shared" si="6"/>
        <v>13.284835102404244</v>
      </c>
      <c r="Y48" s="54">
        <f t="shared" si="14"/>
        <v>44.257495958457064</v>
      </c>
      <c r="Z48" s="43">
        <f t="shared" si="21"/>
        <v>5.3624999999999998</v>
      </c>
      <c r="AA48" s="54">
        <f t="shared" si="22"/>
        <v>173.13656146375411</v>
      </c>
      <c r="AB48" s="54">
        <f t="shared" si="15"/>
        <v>11.890688863401722</v>
      </c>
      <c r="AC48" s="54">
        <f t="shared" si="7"/>
        <v>173.13656146375411</v>
      </c>
      <c r="AD48" s="50"/>
      <c r="AE48" s="50"/>
      <c r="AF48" s="50"/>
      <c r="AG48" s="50"/>
      <c r="AH48" s="50"/>
    </row>
    <row r="49" spans="1:34" x14ac:dyDescent="0.25">
      <c r="A49" s="61">
        <f t="shared" si="8"/>
        <v>0.85379106624261325</v>
      </c>
      <c r="B49" s="43">
        <f t="shared" si="16"/>
        <v>100</v>
      </c>
      <c r="C49" s="42">
        <f t="shared" si="24"/>
        <v>203.52979999999997</v>
      </c>
      <c r="D49" s="51">
        <f t="shared" si="24"/>
        <v>300</v>
      </c>
      <c r="E49" s="56">
        <f t="shared" si="24"/>
        <v>0.2</v>
      </c>
      <c r="F49" s="57">
        <f t="shared" si="24"/>
        <v>980.23210993750001</v>
      </c>
      <c r="G49" s="58">
        <f t="shared" si="24"/>
        <v>2.6584931595742973E-4</v>
      </c>
      <c r="H49" s="58">
        <f t="shared" si="24"/>
        <v>4.3110319016750285E-4</v>
      </c>
      <c r="I49" s="48">
        <f t="shared" si="24"/>
        <v>203.52979999999997</v>
      </c>
      <c r="J49" s="49">
        <f t="shared" si="17"/>
        <v>3.2534631569785533E-2</v>
      </c>
      <c r="K49" s="50">
        <f t="shared" si="18"/>
        <v>0.85379106624261325</v>
      </c>
      <c r="L49" s="51">
        <f t="shared" si="0"/>
        <v>640726.94726428844</v>
      </c>
      <c r="M49" s="49">
        <f t="shared" si="1"/>
        <v>2.0118673906228096E-2</v>
      </c>
      <c r="N49" s="43">
        <f t="shared" si="2"/>
        <v>0.10594848277850041</v>
      </c>
      <c r="O49" s="43">
        <f t="shared" si="3"/>
        <v>0.10594848277850041</v>
      </c>
      <c r="P49" s="52">
        <f t="shared" si="19"/>
        <v>7.5206730741188137</v>
      </c>
      <c r="Q49" s="52">
        <f t="shared" si="10"/>
        <v>12.195578321437663</v>
      </c>
      <c r="R49" s="54">
        <f t="shared" si="20"/>
        <v>8.8031107970115379</v>
      </c>
      <c r="S49" s="54">
        <f t="shared" si="11"/>
        <v>11.125037564101941</v>
      </c>
      <c r="T49" s="54">
        <f t="shared" si="12"/>
        <v>7.6266215568973141</v>
      </c>
      <c r="U49" s="54">
        <f t="shared" si="13"/>
        <v>3.4984160072046251</v>
      </c>
      <c r="V49" s="54">
        <f t="shared" si="4"/>
        <v>74.758593404122749</v>
      </c>
      <c r="W49" s="54">
        <f t="shared" si="5"/>
        <v>32.592399815800491</v>
      </c>
      <c r="X49" s="54">
        <f t="shared" si="6"/>
        <v>14.950495757284724</v>
      </c>
      <c r="Y49" s="54">
        <f t="shared" si="14"/>
        <v>47.542895573085218</v>
      </c>
      <c r="Z49" s="43">
        <f t="shared" si="21"/>
        <v>5.5</v>
      </c>
      <c r="AA49" s="54">
        <f t="shared" si="22"/>
        <v>168.75099811869794</v>
      </c>
      <c r="AB49" s="54">
        <f t="shared" si="15"/>
        <v>12.195578321437663</v>
      </c>
      <c r="AC49" s="54">
        <f t="shared" si="7"/>
        <v>168.75099811869794</v>
      </c>
      <c r="AD49" s="50"/>
      <c r="AE49" s="50"/>
      <c r="AF49" s="50"/>
      <c r="AG49" s="50"/>
      <c r="AH49" s="50"/>
    </row>
    <row r="50" spans="1:34" x14ac:dyDescent="0.25">
      <c r="A50" s="61">
        <f t="shared" si="8"/>
        <v>0.87513584289867863</v>
      </c>
      <c r="B50" s="43">
        <f t="shared" si="16"/>
        <v>102.5</v>
      </c>
      <c r="C50" s="42">
        <f t="shared" si="24"/>
        <v>203.52979999999997</v>
      </c>
      <c r="D50" s="51">
        <f t="shared" si="24"/>
        <v>300</v>
      </c>
      <c r="E50" s="56">
        <f t="shared" si="24"/>
        <v>0.2</v>
      </c>
      <c r="F50" s="57">
        <f t="shared" si="24"/>
        <v>980.23210993750001</v>
      </c>
      <c r="G50" s="58">
        <f t="shared" si="24"/>
        <v>2.6584931595742973E-4</v>
      </c>
      <c r="H50" s="58">
        <f t="shared" si="24"/>
        <v>4.3110319016750285E-4</v>
      </c>
      <c r="I50" s="48">
        <f t="shared" si="24"/>
        <v>203.52979999999997</v>
      </c>
      <c r="J50" s="49">
        <f t="shared" si="17"/>
        <v>3.2534631569785533E-2</v>
      </c>
      <c r="K50" s="50">
        <f t="shared" si="18"/>
        <v>0.87513584289867863</v>
      </c>
      <c r="L50" s="51">
        <f t="shared" si="0"/>
        <v>656745.12094589579</v>
      </c>
      <c r="M50" s="49">
        <f t="shared" si="1"/>
        <v>2.0106256718242701E-2</v>
      </c>
      <c r="N50" s="43">
        <f t="shared" si="2"/>
        <v>0.11124342319419402</v>
      </c>
      <c r="O50" s="43">
        <f t="shared" si="3"/>
        <v>0.11124342319419402</v>
      </c>
      <c r="P50" s="52">
        <f t="shared" si="19"/>
        <v>7.708689900971784</v>
      </c>
      <c r="Q50" s="52">
        <f t="shared" si="10"/>
        <v>12.500467779473604</v>
      </c>
      <c r="R50" s="54">
        <f t="shared" si="20"/>
        <v>8.8031107970115379</v>
      </c>
      <c r="S50" s="54">
        <f t="shared" si="11"/>
        <v>11.628533729822237</v>
      </c>
      <c r="T50" s="54">
        <f t="shared" si="12"/>
        <v>7.8199333241659783</v>
      </c>
      <c r="U50" s="54">
        <f t="shared" si="13"/>
        <v>3.8086004056562608</v>
      </c>
      <c r="V50" s="54">
        <f t="shared" si="4"/>
        <v>76.653497419177853</v>
      </c>
      <c r="W50" s="54">
        <f t="shared" si="5"/>
        <v>34.25398144132533</v>
      </c>
      <c r="X50" s="54">
        <f t="shared" si="6"/>
        <v>16.682971862383194</v>
      </c>
      <c r="Y50" s="54">
        <f t="shared" si="14"/>
        <v>50.93695330370852</v>
      </c>
      <c r="Z50" s="43">
        <f t="shared" si="21"/>
        <v>5.6375000000000011</v>
      </c>
      <c r="AA50" s="54">
        <f t="shared" si="22"/>
        <v>164.57940837203535</v>
      </c>
      <c r="AB50" s="54">
        <f t="shared" si="15"/>
        <v>12.500467779473604</v>
      </c>
      <c r="AC50" s="54">
        <f t="shared" si="7"/>
        <v>164.57940837203535</v>
      </c>
      <c r="AD50" s="50"/>
      <c r="AE50" s="50"/>
      <c r="AF50" s="50"/>
      <c r="AG50" s="50"/>
    </row>
    <row r="51" spans="1:34" x14ac:dyDescent="0.25">
      <c r="A51" s="61">
        <f t="shared" si="8"/>
        <v>0.8964806195547439</v>
      </c>
      <c r="B51" s="43">
        <f t="shared" si="16"/>
        <v>105</v>
      </c>
      <c r="C51" s="42">
        <f t="shared" si="24"/>
        <v>203.52979999999997</v>
      </c>
      <c r="D51" s="51">
        <f t="shared" si="24"/>
        <v>300</v>
      </c>
      <c r="E51" s="56">
        <f t="shared" si="24"/>
        <v>0.2</v>
      </c>
      <c r="F51" s="57">
        <f t="shared" si="24"/>
        <v>980.23210993750001</v>
      </c>
      <c r="G51" s="58">
        <f t="shared" si="24"/>
        <v>2.6584931595742973E-4</v>
      </c>
      <c r="H51" s="58">
        <f t="shared" si="24"/>
        <v>4.3110319016750285E-4</v>
      </c>
      <c r="I51" s="48">
        <f t="shared" si="24"/>
        <v>203.52979999999997</v>
      </c>
      <c r="J51" s="49">
        <f t="shared" si="17"/>
        <v>3.2534631569785533E-2</v>
      </c>
      <c r="K51" s="50">
        <f t="shared" si="18"/>
        <v>0.8964806195547439</v>
      </c>
      <c r="L51" s="51">
        <f t="shared" si="0"/>
        <v>672763.29462750291</v>
      </c>
      <c r="M51" s="49">
        <f t="shared" si="1"/>
        <v>2.0094383594226165E-2</v>
      </c>
      <c r="N51" s="43">
        <f t="shared" si="2"/>
        <v>0.11666717369995379</v>
      </c>
      <c r="O51" s="43">
        <f t="shared" si="3"/>
        <v>0.11666717369995379</v>
      </c>
      <c r="P51" s="52">
        <f t="shared" si="19"/>
        <v>7.896706727824756</v>
      </c>
      <c r="Q51" s="52">
        <f t="shared" si="10"/>
        <v>12.805357237509545</v>
      </c>
      <c r="R51" s="54">
        <f t="shared" si="20"/>
        <v>8.8031107970115379</v>
      </c>
      <c r="S51" s="54">
        <f t="shared" si="11"/>
        <v>12.13228751572267</v>
      </c>
      <c r="T51" s="54">
        <f t="shared" si="12"/>
        <v>8.0133739015247105</v>
      </c>
      <c r="U51" s="54">
        <f t="shared" si="13"/>
        <v>4.118913614197961</v>
      </c>
      <c r="V51" s="54">
        <f t="shared" si="4"/>
        <v>78.549664072096633</v>
      </c>
      <c r="W51" s="54">
        <f t="shared" si="5"/>
        <v>35.957446994021133</v>
      </c>
      <c r="X51" s="54">
        <f t="shared" si="6"/>
        <v>18.482304679093414</v>
      </c>
      <c r="Y51" s="54">
        <f t="shared" si="14"/>
        <v>54.439751673114543</v>
      </c>
      <c r="Z51" s="43">
        <f t="shared" si="21"/>
        <v>5.7750000000000012</v>
      </c>
      <c r="AA51" s="54">
        <f t="shared" si="22"/>
        <v>160.60650804714379</v>
      </c>
      <c r="AB51" s="54">
        <f t="shared" si="15"/>
        <v>12.805357237509545</v>
      </c>
      <c r="AC51" s="54">
        <f t="shared" si="7"/>
        <v>160.60650804714379</v>
      </c>
      <c r="AD51" s="50"/>
      <c r="AE51" s="50"/>
      <c r="AF51" s="50"/>
      <c r="AG51" s="50"/>
    </row>
    <row r="52" spans="1:34" x14ac:dyDescent="0.25">
      <c r="A52" s="61">
        <f t="shared" si="8"/>
        <v>0.91782539621080927</v>
      </c>
      <c r="B52" s="43">
        <f t="shared" si="16"/>
        <v>107.5</v>
      </c>
      <c r="C52" s="42">
        <f t="shared" si="24"/>
        <v>203.52979999999997</v>
      </c>
      <c r="D52" s="51">
        <f t="shared" si="24"/>
        <v>300</v>
      </c>
      <c r="E52" s="56">
        <f t="shared" si="24"/>
        <v>0.2</v>
      </c>
      <c r="F52" s="57">
        <f t="shared" si="24"/>
        <v>980.23210993750001</v>
      </c>
      <c r="G52" s="58">
        <f t="shared" si="24"/>
        <v>2.6584931595742973E-4</v>
      </c>
      <c r="H52" s="58">
        <f t="shared" si="24"/>
        <v>4.3110319016750285E-4</v>
      </c>
      <c r="I52" s="48">
        <f t="shared" si="24"/>
        <v>203.52979999999997</v>
      </c>
      <c r="J52" s="49">
        <f t="shared" si="17"/>
        <v>3.2534631569785533E-2</v>
      </c>
      <c r="K52" s="50">
        <f t="shared" si="18"/>
        <v>0.91782539621080927</v>
      </c>
      <c r="L52" s="51">
        <f t="shared" si="0"/>
        <v>688781.46830911015</v>
      </c>
      <c r="M52" s="49">
        <f t="shared" si="1"/>
        <v>2.0083018898923582E-2</v>
      </c>
      <c r="N52" s="43">
        <f t="shared" si="2"/>
        <v>0.12221972884396363</v>
      </c>
      <c r="O52" s="43">
        <f t="shared" si="3"/>
        <v>0.12221972884396363</v>
      </c>
      <c r="P52" s="52">
        <f t="shared" si="19"/>
        <v>8.0847235546777263</v>
      </c>
      <c r="Q52" s="52">
        <f t="shared" si="10"/>
        <v>13.110246695545486</v>
      </c>
      <c r="R52" s="54">
        <f t="shared" si="20"/>
        <v>8.8031107970115379</v>
      </c>
      <c r="S52" s="54">
        <f t="shared" si="11"/>
        <v>12.636298910899601</v>
      </c>
      <c r="T52" s="54">
        <f t="shared" si="12"/>
        <v>8.2069432835216904</v>
      </c>
      <c r="U52" s="54">
        <f t="shared" si="13"/>
        <v>4.4293556273779124</v>
      </c>
      <c r="V52" s="54">
        <f t="shared" si="4"/>
        <v>80.447093309438614</v>
      </c>
      <c r="W52" s="54">
        <f t="shared" si="5"/>
        <v>37.702837734127421</v>
      </c>
      <c r="X52" s="54">
        <f t="shared" si="6"/>
        <v>20.348535467654941</v>
      </c>
      <c r="Y52" s="54">
        <f t="shared" si="14"/>
        <v>58.051373201782361</v>
      </c>
      <c r="Z52" s="43">
        <f t="shared" si="21"/>
        <v>5.9125000000000005</v>
      </c>
      <c r="AA52" s="54">
        <f t="shared" si="22"/>
        <v>156.81843477389481</v>
      </c>
      <c r="AB52" s="54">
        <f t="shared" si="15"/>
        <v>13.110246695545486</v>
      </c>
      <c r="AC52" s="54">
        <f t="shared" si="7"/>
        <v>156.81843477389481</v>
      </c>
      <c r="AD52" s="50"/>
      <c r="AE52" s="50"/>
      <c r="AF52" s="50"/>
      <c r="AG52" s="50"/>
    </row>
    <row r="53" spans="1:34" x14ac:dyDescent="0.25">
      <c r="A53" s="61">
        <f t="shared" si="8"/>
        <v>0.93917017286687454</v>
      </c>
      <c r="B53" s="43">
        <f t="shared" si="16"/>
        <v>110</v>
      </c>
      <c r="C53" s="42">
        <f t="shared" si="24"/>
        <v>203.52979999999997</v>
      </c>
      <c r="D53" s="51">
        <f t="shared" si="24"/>
        <v>300</v>
      </c>
      <c r="E53" s="56">
        <f t="shared" si="24"/>
        <v>0.2</v>
      </c>
      <c r="F53" s="57">
        <f t="shared" si="24"/>
        <v>980.23210993750001</v>
      </c>
      <c r="G53" s="58">
        <f t="shared" si="24"/>
        <v>2.6584931595742973E-4</v>
      </c>
      <c r="H53" s="58">
        <f t="shared" si="24"/>
        <v>4.3110319016750285E-4</v>
      </c>
      <c r="I53" s="48">
        <f t="shared" si="24"/>
        <v>203.52979999999997</v>
      </c>
      <c r="J53" s="49">
        <f t="shared" si="17"/>
        <v>3.2534631569785533E-2</v>
      </c>
      <c r="K53" s="50">
        <f t="shared" si="18"/>
        <v>0.93917017286687454</v>
      </c>
      <c r="L53" s="51">
        <f t="shared" si="0"/>
        <v>704799.64199071738</v>
      </c>
      <c r="M53" s="49">
        <f t="shared" si="1"/>
        <v>2.0072130071342762E-2</v>
      </c>
      <c r="N53" s="43">
        <f t="shared" si="2"/>
        <v>0.12790108343597684</v>
      </c>
      <c r="O53" s="43">
        <f t="shared" si="3"/>
        <v>0.12790108343597684</v>
      </c>
      <c r="P53" s="52">
        <f t="shared" si="19"/>
        <v>8.2727403815306975</v>
      </c>
      <c r="Q53" s="52">
        <f t="shared" si="10"/>
        <v>13.415136153581431</v>
      </c>
      <c r="R53" s="54">
        <f t="shared" si="20"/>
        <v>8.8031107970115379</v>
      </c>
      <c r="S53" s="54">
        <f t="shared" si="11"/>
        <v>13.140567904972546</v>
      </c>
      <c r="T53" s="54">
        <f t="shared" si="12"/>
        <v>8.4006414649666752</v>
      </c>
      <c r="U53" s="54">
        <f t="shared" si="13"/>
        <v>4.7399264400058705</v>
      </c>
      <c r="V53" s="54">
        <f t="shared" si="4"/>
        <v>82.345785080327346</v>
      </c>
      <c r="W53" s="54">
        <f t="shared" si="5"/>
        <v>39.490194920783509</v>
      </c>
      <c r="X53" s="54">
        <f t="shared" si="6"/>
        <v>22.281705487207084</v>
      </c>
      <c r="Y53" s="54">
        <f t="shared" si="14"/>
        <v>61.771900407990593</v>
      </c>
      <c r="Z53" s="43">
        <f t="shared" si="21"/>
        <v>6.0500000000000007</v>
      </c>
      <c r="AA53" s="54">
        <f t="shared" si="22"/>
        <v>153.20258641762015</v>
      </c>
      <c r="AB53" s="54">
        <f t="shared" si="15"/>
        <v>13.415136153581431</v>
      </c>
      <c r="AC53" s="54">
        <f t="shared" si="7"/>
        <v>153.20258641762015</v>
      </c>
      <c r="AD53" s="50"/>
      <c r="AE53" s="50"/>
      <c r="AF53" s="50"/>
      <c r="AG53" s="50"/>
    </row>
    <row r="54" spans="1:34" x14ac:dyDescent="0.25">
      <c r="A54" s="61">
        <f t="shared" si="8"/>
        <v>0.96051494952293992</v>
      </c>
      <c r="B54" s="43">
        <f t="shared" si="16"/>
        <v>112.5</v>
      </c>
      <c r="C54" s="42">
        <f t="shared" si="24"/>
        <v>203.52979999999997</v>
      </c>
      <c r="D54" s="51">
        <f t="shared" si="24"/>
        <v>300</v>
      </c>
      <c r="E54" s="56">
        <f t="shared" si="24"/>
        <v>0.2</v>
      </c>
      <c r="F54" s="57">
        <f t="shared" si="24"/>
        <v>980.23210993750001</v>
      </c>
      <c r="G54" s="58">
        <f t="shared" si="24"/>
        <v>2.6584931595742973E-4</v>
      </c>
      <c r="H54" s="58">
        <f t="shared" si="24"/>
        <v>4.3110319016750285E-4</v>
      </c>
      <c r="I54" s="48">
        <f t="shared" si="24"/>
        <v>203.52979999999997</v>
      </c>
      <c r="J54" s="49">
        <f t="shared" si="17"/>
        <v>3.2534631569785533E-2</v>
      </c>
      <c r="K54" s="50">
        <f t="shared" si="18"/>
        <v>0.96051494952293992</v>
      </c>
      <c r="L54" s="51">
        <f t="shared" si="0"/>
        <v>720817.81567232462</v>
      </c>
      <c r="M54" s="49">
        <f t="shared" si="1"/>
        <v>2.0061687298335695E-2</v>
      </c>
      <c r="N54" s="43">
        <f t="shared" si="2"/>
        <v>0.13371123252870118</v>
      </c>
      <c r="O54" s="43">
        <f t="shared" si="3"/>
        <v>0.13371123252870118</v>
      </c>
      <c r="P54" s="52">
        <f t="shared" si="19"/>
        <v>8.4607572083836686</v>
      </c>
      <c r="Q54" s="52">
        <f t="shared" si="10"/>
        <v>13.720025611617372</v>
      </c>
      <c r="R54" s="54">
        <f t="shared" si="20"/>
        <v>8.8031107970115379</v>
      </c>
      <c r="S54" s="54">
        <f t="shared" si="11"/>
        <v>13.645094488046905</v>
      </c>
      <c r="T54" s="54">
        <f t="shared" si="12"/>
        <v>8.5944684409123706</v>
      </c>
      <c r="U54" s="54">
        <f t="shared" si="13"/>
        <v>5.0506260471345357</v>
      </c>
      <c r="V54" s="54">
        <f t="shared" si="4"/>
        <v>84.245739336267889</v>
      </c>
      <c r="W54" s="54">
        <f t="shared" si="5"/>
        <v>41.319559812078701</v>
      </c>
      <c r="X54" s="54">
        <f t="shared" si="6"/>
        <v>24.281855995839113</v>
      </c>
      <c r="Y54" s="54">
        <f t="shared" si="14"/>
        <v>65.601415807917817</v>
      </c>
      <c r="Z54" s="43">
        <f t="shared" si="21"/>
        <v>6.1875000000000009</v>
      </c>
      <c r="AA54" s="54">
        <f t="shared" si="22"/>
        <v>149.74748105112306</v>
      </c>
      <c r="AB54" s="54">
        <f t="shared" si="15"/>
        <v>13.720025611617372</v>
      </c>
      <c r="AC54" s="54">
        <f t="shared" si="7"/>
        <v>149.74748105112306</v>
      </c>
      <c r="AD54" s="50"/>
      <c r="AE54" s="50"/>
      <c r="AF54" s="50"/>
      <c r="AG54" s="50"/>
    </row>
    <row r="55" spans="1:34" x14ac:dyDescent="0.25">
      <c r="A55" s="61">
        <f t="shared" si="8"/>
        <v>0.98185972617900519</v>
      </c>
      <c r="B55" s="43">
        <f t="shared" si="16"/>
        <v>115</v>
      </c>
      <c r="C55" s="42">
        <f t="shared" si="24"/>
        <v>203.52979999999997</v>
      </c>
      <c r="D55" s="51">
        <f t="shared" si="24"/>
        <v>300</v>
      </c>
      <c r="E55" s="56">
        <f t="shared" si="24"/>
        <v>0.2</v>
      </c>
      <c r="F55" s="57">
        <f t="shared" si="24"/>
        <v>980.23210993750001</v>
      </c>
      <c r="G55" s="58">
        <f t="shared" si="24"/>
        <v>2.6584931595742973E-4</v>
      </c>
      <c r="H55" s="58">
        <f t="shared" si="24"/>
        <v>4.3110319016750285E-4</v>
      </c>
      <c r="I55" s="48">
        <f t="shared" si="24"/>
        <v>203.52979999999997</v>
      </c>
      <c r="J55" s="49">
        <f t="shared" si="17"/>
        <v>3.2534631569785533E-2</v>
      </c>
      <c r="K55" s="50">
        <f t="shared" si="18"/>
        <v>0.98185972617900519</v>
      </c>
      <c r="L55" s="51">
        <f t="shared" si="0"/>
        <v>736835.98935393174</v>
      </c>
      <c r="M55" s="49">
        <f t="shared" si="1"/>
        <v>2.0051663229069702E-2</v>
      </c>
      <c r="N55" s="43">
        <f t="shared" si="2"/>
        <v>0.13965017140091482</v>
      </c>
      <c r="O55" s="43">
        <f t="shared" si="3"/>
        <v>0.13965017140091482</v>
      </c>
      <c r="P55" s="52">
        <f t="shared" si="19"/>
        <v>8.6487740352366362</v>
      </c>
      <c r="Q55" s="52">
        <f t="shared" si="10"/>
        <v>14.024915069653314</v>
      </c>
      <c r="R55" s="54">
        <f t="shared" si="20"/>
        <v>8.8031107970115379</v>
      </c>
      <c r="S55" s="54">
        <f t="shared" si="11"/>
        <v>14.14987865068024</v>
      </c>
      <c r="T55" s="54">
        <f t="shared" si="12"/>
        <v>8.7884242066375506</v>
      </c>
      <c r="U55" s="54">
        <f t="shared" si="13"/>
        <v>5.3614544440426908</v>
      </c>
      <c r="V55" s="54">
        <f t="shared" si="4"/>
        <v>86.146956030981258</v>
      </c>
      <c r="W55" s="54">
        <f t="shared" si="5"/>
        <v>43.190973665099072</v>
      </c>
      <c r="X55" s="54">
        <f t="shared" si="6"/>
        <v>26.349028250637158</v>
      </c>
      <c r="Y55" s="54">
        <f t="shared" si="14"/>
        <v>69.540001915736227</v>
      </c>
      <c r="Z55" s="43">
        <f t="shared" si="21"/>
        <v>6.3250000000000011</v>
      </c>
      <c r="AA55" s="54">
        <f t="shared" si="22"/>
        <v>146.44263519141234</v>
      </c>
      <c r="AB55" s="54">
        <f t="shared" si="15"/>
        <v>14.024915069653314</v>
      </c>
      <c r="AC55" s="54">
        <f t="shared" si="7"/>
        <v>146.44263519141234</v>
      </c>
      <c r="AD55" s="50"/>
      <c r="AE55" s="50"/>
      <c r="AF55" s="50"/>
      <c r="AG55" s="50"/>
    </row>
    <row r="56" spans="1:34" x14ac:dyDescent="0.25">
      <c r="A56" s="61">
        <f t="shared" si="8"/>
        <v>1.0032045028350707</v>
      </c>
      <c r="B56" s="43">
        <f t="shared" si="16"/>
        <v>117.5</v>
      </c>
      <c r="C56" s="42">
        <f t="shared" si="24"/>
        <v>203.52979999999997</v>
      </c>
      <c r="D56" s="51">
        <f t="shared" si="24"/>
        <v>300</v>
      </c>
      <c r="E56" s="56">
        <f t="shared" si="24"/>
        <v>0.2</v>
      </c>
      <c r="F56" s="57">
        <f t="shared" si="24"/>
        <v>980.23210993750001</v>
      </c>
      <c r="G56" s="58">
        <f t="shared" si="24"/>
        <v>2.6584931595742973E-4</v>
      </c>
      <c r="H56" s="58">
        <f t="shared" si="24"/>
        <v>4.3110319016750285E-4</v>
      </c>
      <c r="I56" s="48">
        <f t="shared" si="24"/>
        <v>203.52979999999997</v>
      </c>
      <c r="J56" s="49">
        <f t="shared" si="17"/>
        <v>3.2534631569785533E-2</v>
      </c>
      <c r="K56" s="50">
        <f t="shared" si="18"/>
        <v>1.0032045028350707</v>
      </c>
      <c r="L56" s="51">
        <f t="shared" si="0"/>
        <v>752854.16303553898</v>
      </c>
      <c r="M56" s="49">
        <f t="shared" si="1"/>
        <v>2.0042032724517211E-2</v>
      </c>
      <c r="N56" s="43">
        <f t="shared" si="2"/>
        <v>0.14571789554211759</v>
      </c>
      <c r="O56" s="43">
        <f t="shared" si="3"/>
        <v>0.14571789554211759</v>
      </c>
      <c r="P56" s="52">
        <f t="shared" si="19"/>
        <v>8.8367908620896074</v>
      </c>
      <c r="Q56" s="52">
        <f t="shared" si="10"/>
        <v>14.329804527689253</v>
      </c>
      <c r="R56" s="54">
        <f t="shared" si="20"/>
        <v>8.8031107970115379</v>
      </c>
      <c r="S56" s="54">
        <f t="shared" si="11"/>
        <v>14.654920383851557</v>
      </c>
      <c r="T56" s="54">
        <f t="shared" si="12"/>
        <v>8.9825087576317255</v>
      </c>
      <c r="U56" s="54">
        <f t="shared" si="13"/>
        <v>5.6724116262198336</v>
      </c>
      <c r="V56" s="54">
        <f t="shared" si="4"/>
        <v>88.049435120254174</v>
      </c>
      <c r="W56" s="54">
        <f t="shared" si="5"/>
        <v>45.104477735971273</v>
      </c>
      <c r="X56" s="54">
        <f t="shared" si="6"/>
        <v>28.483263507727795</v>
      </c>
      <c r="Y56" s="54">
        <f t="shared" si="14"/>
        <v>73.587741243699071</v>
      </c>
      <c r="Z56" s="43">
        <f t="shared" si="21"/>
        <v>6.4625000000000012</v>
      </c>
      <c r="AA56" s="54">
        <f t="shared" si="22"/>
        <v>143.2784575808555</v>
      </c>
      <c r="AB56" s="54">
        <f t="shared" si="15"/>
        <v>14.329804527689253</v>
      </c>
      <c r="AC56" s="54">
        <f t="shared" si="7"/>
        <v>143.2784575808555</v>
      </c>
      <c r="AD56" s="50"/>
      <c r="AE56" s="50"/>
      <c r="AF56" s="50"/>
      <c r="AG56" s="50"/>
    </row>
    <row r="57" spans="1:34" x14ac:dyDescent="0.25">
      <c r="A57" s="61">
        <f t="shared" si="8"/>
        <v>1.0245492794911359</v>
      </c>
      <c r="B57" s="43">
        <f t="shared" si="16"/>
        <v>120</v>
      </c>
      <c r="C57" s="42">
        <f t="shared" si="24"/>
        <v>203.52979999999997</v>
      </c>
      <c r="D57" s="51">
        <f t="shared" si="24"/>
        <v>300</v>
      </c>
      <c r="E57" s="56">
        <f t="shared" si="24"/>
        <v>0.2</v>
      </c>
      <c r="F57" s="57">
        <f t="shared" si="24"/>
        <v>980.23210993750001</v>
      </c>
      <c r="G57" s="58">
        <f t="shared" si="24"/>
        <v>2.6584931595742973E-4</v>
      </c>
      <c r="H57" s="58">
        <f t="shared" si="24"/>
        <v>4.3110319016750285E-4</v>
      </c>
      <c r="I57" s="48">
        <f t="shared" si="24"/>
        <v>203.52979999999997</v>
      </c>
      <c r="J57" s="49">
        <f t="shared" si="17"/>
        <v>3.2534631569785533E-2</v>
      </c>
      <c r="K57" s="50">
        <f t="shared" si="18"/>
        <v>1.0245492794911359</v>
      </c>
      <c r="L57" s="51">
        <f t="shared" si="0"/>
        <v>768872.33671714633</v>
      </c>
      <c r="M57" s="49">
        <f t="shared" si="1"/>
        <v>2.0032772637039137E-2</v>
      </c>
      <c r="N57" s="43">
        <f t="shared" si="2"/>
        <v>0.15191440063854503</v>
      </c>
      <c r="O57" s="43">
        <f t="shared" si="3"/>
        <v>0.15191440063854503</v>
      </c>
      <c r="P57" s="52">
        <f t="shared" si="19"/>
        <v>9.0248076889425786</v>
      </c>
      <c r="Q57" s="52">
        <f t="shared" si="10"/>
        <v>14.634693985725196</v>
      </c>
      <c r="R57" s="54">
        <f t="shared" si="20"/>
        <v>8.8031107970115379</v>
      </c>
      <c r="S57" s="54">
        <f t="shared" si="11"/>
        <v>15.160219678933327</v>
      </c>
      <c r="T57" s="54">
        <f t="shared" si="12"/>
        <v>9.1767220895811228</v>
      </c>
      <c r="U57" s="54">
        <f t="shared" si="13"/>
        <v>5.9834975893522024</v>
      </c>
      <c r="V57" s="54">
        <f t="shared" si="4"/>
        <v>89.953176561801683</v>
      </c>
      <c r="W57" s="54">
        <f t="shared" si="5"/>
        <v>47.060113279903192</v>
      </c>
      <c r="X57" s="54">
        <f t="shared" si="6"/>
        <v>30.684603022318985</v>
      </c>
      <c r="Y57" s="54">
        <f t="shared" si="14"/>
        <v>77.744716302222173</v>
      </c>
      <c r="Z57" s="43">
        <f t="shared" si="21"/>
        <v>6.6000000000000005</v>
      </c>
      <c r="AA57" s="54">
        <f t="shared" si="22"/>
        <v>140.24615624583507</v>
      </c>
      <c r="AB57" s="54">
        <f t="shared" si="15"/>
        <v>14.634693985725196</v>
      </c>
      <c r="AC57" s="54">
        <f t="shared" si="7"/>
        <v>140.24615624583507</v>
      </c>
      <c r="AD57" s="50"/>
      <c r="AE57" s="50"/>
      <c r="AF57" s="50"/>
      <c r="AG57" s="50"/>
    </row>
    <row r="58" spans="1:34" x14ac:dyDescent="0.25">
      <c r="A58" s="61">
        <f t="shared" si="8"/>
        <v>1.0458940561472014</v>
      </c>
      <c r="B58" s="43">
        <f t="shared" si="16"/>
        <v>122.5</v>
      </c>
      <c r="C58" s="42">
        <f t="shared" si="24"/>
        <v>203.52979999999997</v>
      </c>
      <c r="D58" s="51">
        <f t="shared" si="24"/>
        <v>300</v>
      </c>
      <c r="E58" s="56">
        <f t="shared" si="24"/>
        <v>0.2</v>
      </c>
      <c r="F58" s="57">
        <f t="shared" si="24"/>
        <v>980.23210993750001</v>
      </c>
      <c r="G58" s="58">
        <f t="shared" si="24"/>
        <v>2.6584931595742973E-4</v>
      </c>
      <c r="H58" s="58">
        <f t="shared" si="24"/>
        <v>4.3110319016750285E-4</v>
      </c>
      <c r="I58" s="48">
        <f t="shared" si="24"/>
        <v>203.52979999999997</v>
      </c>
      <c r="J58" s="49">
        <f t="shared" si="17"/>
        <v>3.2534631569785533E-2</v>
      </c>
      <c r="K58" s="50">
        <f t="shared" si="18"/>
        <v>1.0458940561472014</v>
      </c>
      <c r="L58" s="51">
        <f t="shared" si="0"/>
        <v>784890.51039875357</v>
      </c>
      <c r="M58" s="49">
        <f t="shared" si="1"/>
        <v>2.0023861615914906E-2</v>
      </c>
      <c r="N58" s="43">
        <f t="shared" si="2"/>
        <v>0.15823968256040008</v>
      </c>
      <c r="O58" s="43">
        <f t="shared" si="3"/>
        <v>0.15823968256040008</v>
      </c>
      <c r="P58" s="52">
        <f t="shared" si="19"/>
        <v>9.212824515795548</v>
      </c>
      <c r="Q58" s="52">
        <f t="shared" si="10"/>
        <v>14.939583443761135</v>
      </c>
      <c r="R58" s="54">
        <f t="shared" si="20"/>
        <v>8.8031107970115379</v>
      </c>
      <c r="S58" s="54">
        <f t="shared" si="11"/>
        <v>15.665776527665944</v>
      </c>
      <c r="T58" s="54">
        <f t="shared" si="12"/>
        <v>9.3710641983559473</v>
      </c>
      <c r="U58" s="54">
        <f t="shared" si="13"/>
        <v>6.2947123293099967</v>
      </c>
      <c r="V58" s="54">
        <f t="shared" si="4"/>
        <v>91.858180315142164</v>
      </c>
      <c r="W58" s="54">
        <f t="shared" si="5"/>
        <v>49.057921551222371</v>
      </c>
      <c r="X58" s="54">
        <f t="shared" si="6"/>
        <v>32.95308804873823</v>
      </c>
      <c r="Y58" s="54">
        <f t="shared" si="14"/>
        <v>82.011009599960602</v>
      </c>
      <c r="Z58" s="43">
        <f t="shared" si="21"/>
        <v>6.7375000000000007</v>
      </c>
      <c r="AA58" s="54">
        <f t="shared" si="22"/>
        <v>137.33765693610238</v>
      </c>
      <c r="AB58" s="54">
        <f t="shared" si="15"/>
        <v>14.939583443761135</v>
      </c>
      <c r="AC58" s="54">
        <f t="shared" si="7"/>
        <v>137.33765693610238</v>
      </c>
      <c r="AD58" s="50"/>
      <c r="AE58" s="50"/>
      <c r="AF58" s="50"/>
      <c r="AG58" s="50"/>
    </row>
    <row r="59" spans="1:34" x14ac:dyDescent="0.25">
      <c r="A59" s="61">
        <f t="shared" si="8"/>
        <v>1.0672388328032667</v>
      </c>
      <c r="B59" s="43">
        <f t="shared" si="16"/>
        <v>125</v>
      </c>
      <c r="C59" s="42">
        <f t="shared" ref="C59:I74" si="25">C58</f>
        <v>203.52979999999997</v>
      </c>
      <c r="D59" s="51">
        <f t="shared" si="25"/>
        <v>300</v>
      </c>
      <c r="E59" s="56">
        <f t="shared" si="25"/>
        <v>0.2</v>
      </c>
      <c r="F59" s="57">
        <f t="shared" si="25"/>
        <v>980.23210993750001</v>
      </c>
      <c r="G59" s="58">
        <f t="shared" si="25"/>
        <v>2.6584931595742973E-4</v>
      </c>
      <c r="H59" s="58">
        <f t="shared" si="25"/>
        <v>4.3110319016750285E-4</v>
      </c>
      <c r="I59" s="48">
        <f t="shared" si="25"/>
        <v>203.52979999999997</v>
      </c>
      <c r="J59" s="49">
        <f t="shared" si="17"/>
        <v>3.2534631569785533E-2</v>
      </c>
      <c r="K59" s="50">
        <f t="shared" si="18"/>
        <v>1.0672388328032667</v>
      </c>
      <c r="L59" s="51">
        <f t="shared" si="0"/>
        <v>800908.68408036081</v>
      </c>
      <c r="M59" s="49">
        <f t="shared" si="1"/>
        <v>2.0015279935313848E-2</v>
      </c>
      <c r="N59" s="43">
        <f t="shared" si="2"/>
        <v>0.16469373735016951</v>
      </c>
      <c r="O59" s="43">
        <f t="shared" si="3"/>
        <v>0.16469373735016951</v>
      </c>
      <c r="P59" s="52">
        <f t="shared" si="19"/>
        <v>9.4008413426485191</v>
      </c>
      <c r="Q59" s="52">
        <f t="shared" si="10"/>
        <v>15.24447290179708</v>
      </c>
      <c r="R59" s="54">
        <f t="shared" si="20"/>
        <v>8.8031107970115379</v>
      </c>
      <c r="S59" s="54">
        <f t="shared" si="11"/>
        <v>16.171590922134399</v>
      </c>
      <c r="T59" s="54">
        <f t="shared" si="12"/>
        <v>9.5655350799986891</v>
      </c>
      <c r="U59" s="54">
        <f t="shared" si="13"/>
        <v>6.6060558421357118</v>
      </c>
      <c r="V59" s="54">
        <f t="shared" si="4"/>
        <v>93.764446341482881</v>
      </c>
      <c r="W59" s="54">
        <f t="shared" si="5"/>
        <v>51.097943803411795</v>
      </c>
      <c r="X59" s="54">
        <f t="shared" si="6"/>
        <v>35.288759840468543</v>
      </c>
      <c r="Y59" s="54">
        <f t="shared" si="14"/>
        <v>86.386703643880338</v>
      </c>
      <c r="Z59" s="43">
        <f t="shared" si="21"/>
        <v>6.8750000000000009</v>
      </c>
      <c r="AA59" s="54">
        <f t="shared" si="22"/>
        <v>134.5455313515171</v>
      </c>
      <c r="AB59" s="54">
        <f t="shared" si="15"/>
        <v>15.24447290179708</v>
      </c>
      <c r="AC59" s="54">
        <f t="shared" si="7"/>
        <v>134.5455313515171</v>
      </c>
      <c r="AD59" s="50"/>
      <c r="AE59" s="50"/>
      <c r="AF59" s="50"/>
      <c r="AG59" s="50"/>
    </row>
    <row r="60" spans="1:34" x14ac:dyDescent="0.25">
      <c r="A60" s="61">
        <f t="shared" si="8"/>
        <v>1.088583609459332</v>
      </c>
      <c r="B60" s="43">
        <f t="shared" si="16"/>
        <v>127.5</v>
      </c>
      <c r="C60" s="42">
        <f t="shared" si="25"/>
        <v>203.52979999999997</v>
      </c>
      <c r="D60" s="51">
        <f t="shared" si="25"/>
        <v>300</v>
      </c>
      <c r="E60" s="56">
        <f t="shared" si="25"/>
        <v>0.2</v>
      </c>
      <c r="F60" s="57">
        <f t="shared" si="25"/>
        <v>980.23210993750001</v>
      </c>
      <c r="G60" s="58">
        <f t="shared" si="25"/>
        <v>2.6584931595742973E-4</v>
      </c>
      <c r="H60" s="58">
        <f t="shared" si="25"/>
        <v>4.3110319016750285E-4</v>
      </c>
      <c r="I60" s="48">
        <f t="shared" si="25"/>
        <v>203.52979999999997</v>
      </c>
      <c r="J60" s="49">
        <f t="shared" si="17"/>
        <v>3.2534631569785533E-2</v>
      </c>
      <c r="K60" s="50">
        <f t="shared" si="18"/>
        <v>1.088583609459332</v>
      </c>
      <c r="L60" s="51">
        <f t="shared" si="0"/>
        <v>816926.85776196781</v>
      </c>
      <c r="M60" s="49">
        <f t="shared" si="1"/>
        <v>2.0007009341735101E-2</v>
      </c>
      <c r="N60" s="43">
        <f t="shared" si="2"/>
        <v>0.17127656121191456</v>
      </c>
      <c r="O60" s="43">
        <f t="shared" si="3"/>
        <v>0.17127656121191456</v>
      </c>
      <c r="P60" s="52">
        <f t="shared" si="19"/>
        <v>9.5888581695014885</v>
      </c>
      <c r="Q60" s="52">
        <f t="shared" si="10"/>
        <v>15.549362359833019</v>
      </c>
      <c r="R60" s="54">
        <f t="shared" si="20"/>
        <v>8.8031107970115379</v>
      </c>
      <c r="S60" s="54">
        <f t="shared" si="11"/>
        <v>16.677662854746799</v>
      </c>
      <c r="T60" s="54">
        <f t="shared" si="12"/>
        <v>9.7601347307134034</v>
      </c>
      <c r="U60" s="54">
        <f t="shared" si="13"/>
        <v>6.9175281240333959</v>
      </c>
      <c r="V60" s="54">
        <f t="shared" si="4"/>
        <v>95.671974603614728</v>
      </c>
      <c r="W60" s="54">
        <f t="shared" si="5"/>
        <v>53.180221289143546</v>
      </c>
      <c r="X60" s="54">
        <f t="shared" si="6"/>
        <v>37.691659650181968</v>
      </c>
      <c r="Y60" s="54">
        <f t="shared" si="14"/>
        <v>90.871880939325507</v>
      </c>
      <c r="Z60" s="43">
        <f t="shared" si="21"/>
        <v>7.0125000000000011</v>
      </c>
      <c r="AA60" s="54">
        <f t="shared" si="22"/>
        <v>131.86293381279262</v>
      </c>
      <c r="AB60" s="54">
        <f t="shared" si="15"/>
        <v>15.549362359833019</v>
      </c>
      <c r="AC60" s="54">
        <f t="shared" si="7"/>
        <v>131.86293381279262</v>
      </c>
      <c r="AD60" s="50"/>
      <c r="AE60" s="50"/>
      <c r="AF60" s="50"/>
      <c r="AG60" s="50"/>
    </row>
    <row r="61" spans="1:34" x14ac:dyDescent="0.25">
      <c r="A61" s="61">
        <f t="shared" si="8"/>
        <v>1.1099283861153972</v>
      </c>
      <c r="B61" s="43">
        <f t="shared" si="16"/>
        <v>130</v>
      </c>
      <c r="C61" s="42">
        <f t="shared" si="25"/>
        <v>203.52979999999997</v>
      </c>
      <c r="D61" s="51">
        <f t="shared" si="25"/>
        <v>300</v>
      </c>
      <c r="E61" s="56">
        <f t="shared" si="25"/>
        <v>0.2</v>
      </c>
      <c r="F61" s="57">
        <f t="shared" si="25"/>
        <v>980.23210993750001</v>
      </c>
      <c r="G61" s="58">
        <f t="shared" si="25"/>
        <v>2.6584931595742973E-4</v>
      </c>
      <c r="H61" s="58">
        <f t="shared" si="25"/>
        <v>4.3110319016750285E-4</v>
      </c>
      <c r="I61" s="48">
        <f t="shared" si="25"/>
        <v>203.52979999999997</v>
      </c>
      <c r="J61" s="49">
        <f t="shared" si="17"/>
        <v>3.2534631569785533E-2</v>
      </c>
      <c r="K61" s="50">
        <f t="shared" si="18"/>
        <v>1.1099283861153972</v>
      </c>
      <c r="L61" s="51">
        <f t="shared" si="0"/>
        <v>832945.03144357505</v>
      </c>
      <c r="M61" s="49">
        <f t="shared" si="1"/>
        <v>1.9999032918385673E-2</v>
      </c>
      <c r="N61" s="43">
        <f t="shared" si="2"/>
        <v>0.17798815050143493</v>
      </c>
      <c r="O61" s="43">
        <f t="shared" si="3"/>
        <v>0.17798815050143493</v>
      </c>
      <c r="P61" s="52">
        <f t="shared" si="19"/>
        <v>9.7768749963544597</v>
      </c>
      <c r="Q61" s="52">
        <f t="shared" si="10"/>
        <v>15.854251817868962</v>
      </c>
      <c r="R61" s="54">
        <f t="shared" si="20"/>
        <v>8.8031107970115379</v>
      </c>
      <c r="S61" s="54">
        <f t="shared" si="11"/>
        <v>17.183992318214752</v>
      </c>
      <c r="T61" s="54">
        <f t="shared" si="12"/>
        <v>9.9548631468558941</v>
      </c>
      <c r="U61" s="54">
        <f t="shared" si="13"/>
        <v>7.2291291713588599</v>
      </c>
      <c r="V61" s="54">
        <f t="shared" si="4"/>
        <v>97.580765065816138</v>
      </c>
      <c r="W61" s="54">
        <f t="shared" si="5"/>
        <v>55.304795260310527</v>
      </c>
      <c r="X61" s="54">
        <f t="shared" si="6"/>
        <v>40.161828729771443</v>
      </c>
      <c r="Y61" s="54">
        <f t="shared" si="14"/>
        <v>95.46662399008197</v>
      </c>
      <c r="Z61" s="43">
        <f t="shared" si="21"/>
        <v>7.1500000000000012</v>
      </c>
      <c r="AA61" s="54">
        <f t="shared" si="22"/>
        <v>129.28354523954266</v>
      </c>
      <c r="AB61" s="54">
        <f t="shared" si="15"/>
        <v>15.854251817868962</v>
      </c>
      <c r="AC61" s="54">
        <f t="shared" si="7"/>
        <v>129.28354523954266</v>
      </c>
      <c r="AD61" s="50"/>
      <c r="AE61" s="50"/>
      <c r="AF61" s="50"/>
      <c r="AG61" s="50"/>
    </row>
    <row r="62" spans="1:34" x14ac:dyDescent="0.25">
      <c r="A62" s="61">
        <f t="shared" si="8"/>
        <v>1.1312731627714627</v>
      </c>
      <c r="B62" s="43">
        <f t="shared" si="16"/>
        <v>132.5</v>
      </c>
      <c r="C62" s="42">
        <f t="shared" si="25"/>
        <v>203.52979999999997</v>
      </c>
      <c r="D62" s="51">
        <f t="shared" si="25"/>
        <v>300</v>
      </c>
      <c r="E62" s="56">
        <f t="shared" si="25"/>
        <v>0.2</v>
      </c>
      <c r="F62" s="57">
        <f t="shared" si="25"/>
        <v>980.23210993750001</v>
      </c>
      <c r="G62" s="58">
        <f t="shared" si="25"/>
        <v>2.6584931595742973E-4</v>
      </c>
      <c r="H62" s="58">
        <f t="shared" si="25"/>
        <v>4.3110319016750285E-4</v>
      </c>
      <c r="I62" s="48">
        <f t="shared" si="25"/>
        <v>203.52979999999997</v>
      </c>
      <c r="J62" s="49">
        <f t="shared" si="17"/>
        <v>3.2534631569785533E-2</v>
      </c>
      <c r="K62" s="50">
        <f t="shared" si="18"/>
        <v>1.1312731627714627</v>
      </c>
      <c r="L62" s="51">
        <f t="shared" si="0"/>
        <v>848963.20512518228</v>
      </c>
      <c r="M62" s="49">
        <f t="shared" si="1"/>
        <v>1.9991334964336381E-2</v>
      </c>
      <c r="N62" s="43">
        <f t="shared" si="2"/>
        <v>0.18482850171721937</v>
      </c>
      <c r="O62" s="43">
        <f t="shared" si="3"/>
        <v>0.18482850171721937</v>
      </c>
      <c r="P62" s="52">
        <f t="shared" si="19"/>
        <v>9.9648918232074308</v>
      </c>
      <c r="Q62" s="52">
        <f t="shared" si="10"/>
        <v>16.159141275904908</v>
      </c>
      <c r="R62" s="54">
        <f t="shared" si="20"/>
        <v>8.8031107970115379</v>
      </c>
      <c r="S62" s="54">
        <f t="shared" si="11"/>
        <v>17.690579305535241</v>
      </c>
      <c r="T62" s="54">
        <f t="shared" si="12"/>
        <v>10.149720324924651</v>
      </c>
      <c r="U62" s="54">
        <f t="shared" si="13"/>
        <v>7.5408589806105901</v>
      </c>
      <c r="V62" s="54">
        <f t="shared" si="4"/>
        <v>99.490817693764185</v>
      </c>
      <c r="W62" s="54">
        <f t="shared" si="5"/>
        <v>57.471706968056246</v>
      </c>
      <c r="X62" s="54">
        <f t="shared" si="6"/>
        <v>42.699308330380482</v>
      </c>
      <c r="Y62" s="54">
        <f t="shared" si="14"/>
        <v>100.17101529843673</v>
      </c>
      <c r="Z62" s="43">
        <f t="shared" si="21"/>
        <v>7.2875000000000005</v>
      </c>
      <c r="AA62" s="54">
        <f t="shared" si="22"/>
        <v>126.80152347050554</v>
      </c>
      <c r="AB62" s="54">
        <f t="shared" si="15"/>
        <v>16.159141275904908</v>
      </c>
      <c r="AC62" s="54">
        <f t="shared" si="7"/>
        <v>126.80152347050554</v>
      </c>
      <c r="AD62" s="50"/>
      <c r="AE62" s="50"/>
      <c r="AF62" s="50"/>
      <c r="AG62" s="50"/>
    </row>
    <row r="63" spans="1:34" x14ac:dyDescent="0.25">
      <c r="A63" s="61">
        <f t="shared" si="8"/>
        <v>1.152617939427528</v>
      </c>
      <c r="B63" s="43">
        <f t="shared" si="16"/>
        <v>135</v>
      </c>
      <c r="C63" s="42">
        <f t="shared" si="25"/>
        <v>203.52979999999997</v>
      </c>
      <c r="D63" s="51">
        <f t="shared" si="25"/>
        <v>300</v>
      </c>
      <c r="E63" s="56">
        <f t="shared" si="25"/>
        <v>0.2</v>
      </c>
      <c r="F63" s="57">
        <f t="shared" si="25"/>
        <v>980.23210993750001</v>
      </c>
      <c r="G63" s="58">
        <f t="shared" si="25"/>
        <v>2.6584931595742973E-4</v>
      </c>
      <c r="H63" s="58">
        <f t="shared" si="25"/>
        <v>4.3110319016750285E-4</v>
      </c>
      <c r="I63" s="48">
        <f t="shared" si="25"/>
        <v>203.52979999999997</v>
      </c>
      <c r="J63" s="49">
        <f t="shared" si="17"/>
        <v>3.2534631569785533E-2</v>
      </c>
      <c r="K63" s="50">
        <f t="shared" si="18"/>
        <v>1.152617939427528</v>
      </c>
      <c r="L63" s="51">
        <f t="shared" si="0"/>
        <v>864981.37880678964</v>
      </c>
      <c r="M63" s="49">
        <f t="shared" si="1"/>
        <v>1.9983900886605063E-2</v>
      </c>
      <c r="N63" s="43">
        <f t="shared" si="2"/>
        <v>0.19179761149210509</v>
      </c>
      <c r="O63" s="43">
        <f t="shared" si="3"/>
        <v>0.19179761149210509</v>
      </c>
      <c r="P63" s="52">
        <f t="shared" si="19"/>
        <v>10.1529086500604</v>
      </c>
      <c r="Q63" s="52">
        <f t="shared" si="10"/>
        <v>16.464030733940845</v>
      </c>
      <c r="R63" s="54">
        <f t="shared" si="20"/>
        <v>8.8031107970115379</v>
      </c>
      <c r="S63" s="54">
        <f t="shared" si="11"/>
        <v>18.197423809973916</v>
      </c>
      <c r="T63" s="54">
        <f t="shared" si="12"/>
        <v>10.344706261552505</v>
      </c>
      <c r="U63" s="54">
        <f t="shared" si="13"/>
        <v>7.8527175484214133</v>
      </c>
      <c r="V63" s="54">
        <f t="shared" si="4"/>
        <v>101.4021324544528</v>
      </c>
      <c r="W63" s="54">
        <f t="shared" si="5"/>
        <v>59.680997662802902</v>
      </c>
      <c r="X63" s="54">
        <f t="shared" si="6"/>
        <v>45.304139702431229</v>
      </c>
      <c r="Y63" s="54">
        <f t="shared" si="14"/>
        <v>104.98513736523412</v>
      </c>
      <c r="Z63" s="43">
        <f t="shared" si="21"/>
        <v>7.4250000000000007</v>
      </c>
      <c r="AA63" s="54">
        <f t="shared" si="22"/>
        <v>124.41145910380358</v>
      </c>
      <c r="AB63" s="54">
        <f t="shared" si="15"/>
        <v>16.464030733940845</v>
      </c>
      <c r="AC63" s="54">
        <f t="shared" si="7"/>
        <v>124.41145910380358</v>
      </c>
      <c r="AD63" s="50"/>
      <c r="AE63" s="50"/>
      <c r="AF63" s="50"/>
      <c r="AG63" s="50"/>
    </row>
    <row r="64" spans="1:34" x14ac:dyDescent="0.25">
      <c r="A64" s="61">
        <f t="shared" si="8"/>
        <v>1.1739627160835933</v>
      </c>
      <c r="B64" s="43">
        <f t="shared" si="16"/>
        <v>137.5</v>
      </c>
      <c r="C64" s="42">
        <f t="shared" si="25"/>
        <v>203.52979999999997</v>
      </c>
      <c r="D64" s="51">
        <f t="shared" si="25"/>
        <v>300</v>
      </c>
      <c r="E64" s="56">
        <f t="shared" si="25"/>
        <v>0.2</v>
      </c>
      <c r="F64" s="57">
        <f t="shared" si="25"/>
        <v>980.23210993750001</v>
      </c>
      <c r="G64" s="58">
        <f t="shared" si="25"/>
        <v>2.6584931595742973E-4</v>
      </c>
      <c r="H64" s="58">
        <f t="shared" si="25"/>
        <v>4.3110319016750285E-4</v>
      </c>
      <c r="I64" s="48">
        <f t="shared" si="25"/>
        <v>203.52979999999997</v>
      </c>
      <c r="J64" s="49">
        <f t="shared" si="17"/>
        <v>3.2534631569785533E-2</v>
      </c>
      <c r="K64" s="50">
        <f t="shared" si="18"/>
        <v>1.1739627160835933</v>
      </c>
      <c r="L64" s="51">
        <f t="shared" si="0"/>
        <v>880999.55248839664</v>
      </c>
      <c r="M64" s="49">
        <f t="shared" si="1"/>
        <v>1.9976717103577464E-2</v>
      </c>
      <c r="N64" s="43">
        <f t="shared" si="2"/>
        <v>0.19889547658557891</v>
      </c>
      <c r="O64" s="43">
        <f t="shared" si="3"/>
        <v>0.19889547658557891</v>
      </c>
      <c r="P64" s="52">
        <f t="shared" si="19"/>
        <v>10.340925476913371</v>
      </c>
      <c r="Q64" s="52">
        <f t="shared" si="10"/>
        <v>16.76892019197679</v>
      </c>
      <c r="R64" s="54">
        <f t="shared" si="20"/>
        <v>8.8031107970115379</v>
      </c>
      <c r="S64" s="54">
        <f t="shared" si="11"/>
        <v>18.704525825049782</v>
      </c>
      <c r="T64" s="54">
        <f t="shared" si="12"/>
        <v>10.53982095349895</v>
      </c>
      <c r="U64" s="54">
        <f t="shared" si="13"/>
        <v>8.1647048715508319</v>
      </c>
      <c r="V64" s="54">
        <f t="shared" si="4"/>
        <v>103.31470931611749</v>
      </c>
      <c r="W64" s="54">
        <f t="shared" si="5"/>
        <v>61.932708594278019</v>
      </c>
      <c r="X64" s="54">
        <f t="shared" si="6"/>
        <v>47.976364095651256</v>
      </c>
      <c r="Y64" s="54">
        <f t="shared" si="14"/>
        <v>109.90907268992927</v>
      </c>
      <c r="Z64" s="43">
        <f t="shared" si="21"/>
        <v>7.5625000000000009</v>
      </c>
      <c r="AA64" s="54">
        <f t="shared" si="22"/>
        <v>122.108336154681</v>
      </c>
      <c r="AB64" s="54">
        <f t="shared" si="15"/>
        <v>16.76892019197679</v>
      </c>
      <c r="AC64" s="54">
        <f t="shared" si="7"/>
        <v>122.108336154681</v>
      </c>
      <c r="AD64" s="50"/>
      <c r="AE64" s="50"/>
      <c r="AF64" s="50"/>
      <c r="AG64" s="50"/>
    </row>
    <row r="65" spans="1:33" x14ac:dyDescent="0.25">
      <c r="A65" s="61">
        <f t="shared" si="8"/>
        <v>1.1953074927396588</v>
      </c>
      <c r="B65" s="43">
        <f t="shared" si="16"/>
        <v>140</v>
      </c>
      <c r="C65" s="42">
        <f t="shared" si="25"/>
        <v>203.52979999999997</v>
      </c>
      <c r="D65" s="51">
        <f t="shared" si="25"/>
        <v>300</v>
      </c>
      <c r="E65" s="56">
        <f t="shared" si="25"/>
        <v>0.2</v>
      </c>
      <c r="F65" s="57">
        <f t="shared" si="25"/>
        <v>980.23210993750001</v>
      </c>
      <c r="G65" s="58">
        <f t="shared" si="25"/>
        <v>2.6584931595742973E-4</v>
      </c>
      <c r="H65" s="58">
        <f t="shared" si="25"/>
        <v>4.3110319016750285E-4</v>
      </c>
      <c r="I65" s="48">
        <f t="shared" si="25"/>
        <v>203.52979999999997</v>
      </c>
      <c r="J65" s="49">
        <f t="shared" si="17"/>
        <v>3.2534631569785533E-2</v>
      </c>
      <c r="K65" s="50">
        <f t="shared" si="18"/>
        <v>1.1953074927396588</v>
      </c>
      <c r="L65" s="51">
        <f t="shared" si="0"/>
        <v>897017.72617000411</v>
      </c>
      <c r="M65" s="49">
        <f t="shared" si="1"/>
        <v>1.9969770958396159E-2</v>
      </c>
      <c r="N65" s="43">
        <f t="shared" si="2"/>
        <v>0.20612209387665809</v>
      </c>
      <c r="O65" s="43">
        <f t="shared" si="3"/>
        <v>0.20612209387665809</v>
      </c>
      <c r="P65" s="52">
        <f t="shared" si="19"/>
        <v>10.528942303766341</v>
      </c>
      <c r="Q65" s="52">
        <f t="shared" si="10"/>
        <v>17.073809650012731</v>
      </c>
      <c r="R65" s="54">
        <f t="shared" si="20"/>
        <v>8.8031107970115379</v>
      </c>
      <c r="S65" s="54">
        <f t="shared" si="11"/>
        <v>19.211885344520848</v>
      </c>
      <c r="T65" s="54">
        <f t="shared" si="12"/>
        <v>10.735064397642999</v>
      </c>
      <c r="U65" s="54">
        <f t="shared" si="13"/>
        <v>8.4768209468778508</v>
      </c>
      <c r="V65" s="54">
        <f t="shared" si="4"/>
        <v>105.22854824816534</v>
      </c>
      <c r="W65" s="54">
        <f t="shared" si="5"/>
        <v>64.226881011539305</v>
      </c>
      <c r="X65" s="54">
        <f t="shared" si="6"/>
        <v>50.716022759098259</v>
      </c>
      <c r="Y65" s="54">
        <f t="shared" si="14"/>
        <v>114.94290377063757</v>
      </c>
      <c r="Z65" s="43">
        <f t="shared" si="21"/>
        <v>7.7000000000000011</v>
      </c>
      <c r="AA65" s="54">
        <f t="shared" si="22"/>
        <v>119.88749692853031</v>
      </c>
      <c r="AB65" s="54">
        <f t="shared" si="15"/>
        <v>17.073809650012731</v>
      </c>
      <c r="AC65" s="54">
        <f t="shared" si="7"/>
        <v>119.88749692853031</v>
      </c>
      <c r="AD65" s="50"/>
      <c r="AE65" s="50"/>
      <c r="AF65" s="50"/>
      <c r="AG65" s="50"/>
    </row>
    <row r="66" spans="1:33" x14ac:dyDescent="0.25">
      <c r="A66" s="61">
        <f t="shared" si="8"/>
        <v>1.216652269395724</v>
      </c>
      <c r="B66" s="43">
        <f t="shared" si="16"/>
        <v>142.5</v>
      </c>
      <c r="C66" s="42">
        <f t="shared" si="25"/>
        <v>203.52979999999997</v>
      </c>
      <c r="D66" s="51">
        <f t="shared" si="25"/>
        <v>300</v>
      </c>
      <c r="E66" s="56">
        <f t="shared" si="25"/>
        <v>0.2</v>
      </c>
      <c r="F66" s="57">
        <f t="shared" si="25"/>
        <v>980.23210993750001</v>
      </c>
      <c r="G66" s="58">
        <f t="shared" si="25"/>
        <v>2.6584931595742973E-4</v>
      </c>
      <c r="H66" s="58">
        <f t="shared" si="25"/>
        <v>4.3110319016750285E-4</v>
      </c>
      <c r="I66" s="48">
        <f t="shared" si="25"/>
        <v>203.52979999999997</v>
      </c>
      <c r="J66" s="49">
        <f t="shared" si="17"/>
        <v>3.2534631569785533E-2</v>
      </c>
      <c r="K66" s="50">
        <f t="shared" si="18"/>
        <v>1.216652269395724</v>
      </c>
      <c r="L66" s="51">
        <f t="shared" si="0"/>
        <v>913035.89985161112</v>
      </c>
      <c r="M66" s="49">
        <f t="shared" si="1"/>
        <v>1.9963050641134062E-2</v>
      </c>
      <c r="N66" s="43">
        <f t="shared" si="2"/>
        <v>0.21347746035729809</v>
      </c>
      <c r="O66" s="43">
        <f t="shared" si="3"/>
        <v>0.21347746035729809</v>
      </c>
      <c r="P66" s="52">
        <f t="shared" si="19"/>
        <v>10.71695913061931</v>
      </c>
      <c r="Q66" s="52">
        <f t="shared" si="10"/>
        <v>17.378699108048668</v>
      </c>
      <c r="R66" s="54">
        <f t="shared" si="20"/>
        <v>8.8031107970115379</v>
      </c>
      <c r="S66" s="54">
        <f t="shared" si="11"/>
        <v>19.719502362371035</v>
      </c>
      <c r="T66" s="54">
        <f t="shared" si="12"/>
        <v>10.930436590976608</v>
      </c>
      <c r="U66" s="54">
        <f t="shared" si="13"/>
        <v>8.7890657713944265</v>
      </c>
      <c r="V66" s="54">
        <f t="shared" si="4"/>
        <v>107.14364922111055</v>
      </c>
      <c r="W66" s="54">
        <f t="shared" si="5"/>
        <v>66.563556162998566</v>
      </c>
      <c r="X66" s="54">
        <f t="shared" si="6"/>
        <v>53.523156941184013</v>
      </c>
      <c r="Y66" s="54">
        <f t="shared" si="14"/>
        <v>120.08671310418258</v>
      </c>
      <c r="Z66" s="43">
        <f t="shared" si="21"/>
        <v>7.8375000000000012</v>
      </c>
      <c r="AA66" s="54">
        <f t="shared" si="22"/>
        <v>117.74461059153448</v>
      </c>
      <c r="AB66" s="54">
        <f t="shared" si="15"/>
        <v>17.378699108048668</v>
      </c>
      <c r="AC66" s="54">
        <f t="shared" si="7"/>
        <v>117.74461059153448</v>
      </c>
      <c r="AD66" s="50"/>
      <c r="AE66" s="50"/>
      <c r="AF66" s="50"/>
      <c r="AG66" s="50"/>
    </row>
    <row r="67" spans="1:33" x14ac:dyDescent="0.25">
      <c r="A67" s="61">
        <f t="shared" si="8"/>
        <v>1.2379970460517893</v>
      </c>
      <c r="B67" s="43">
        <f t="shared" si="16"/>
        <v>145</v>
      </c>
      <c r="C67" s="42">
        <f t="shared" si="25"/>
        <v>203.52979999999997</v>
      </c>
      <c r="D67" s="51">
        <f t="shared" si="25"/>
        <v>300</v>
      </c>
      <c r="E67" s="56">
        <f t="shared" si="25"/>
        <v>0.2</v>
      </c>
      <c r="F67" s="57">
        <f t="shared" si="25"/>
        <v>980.23210993750001</v>
      </c>
      <c r="G67" s="58">
        <f t="shared" si="25"/>
        <v>2.6584931595742973E-4</v>
      </c>
      <c r="H67" s="58">
        <f t="shared" si="25"/>
        <v>4.3110319016750285E-4</v>
      </c>
      <c r="I67" s="48">
        <f t="shared" si="25"/>
        <v>203.52979999999997</v>
      </c>
      <c r="J67" s="49">
        <f t="shared" si="17"/>
        <v>3.2534631569785533E-2</v>
      </c>
      <c r="K67" s="50">
        <f t="shared" si="18"/>
        <v>1.2379970460517893</v>
      </c>
      <c r="L67" s="51">
        <f t="shared" si="0"/>
        <v>929054.07353321835</v>
      </c>
      <c r="M67" s="49">
        <f t="shared" si="1"/>
        <v>1.9956545118727478E-2</v>
      </c>
      <c r="N67" s="43">
        <f t="shared" si="2"/>
        <v>0.22096157312627951</v>
      </c>
      <c r="O67" s="43">
        <f t="shared" si="3"/>
        <v>0.22096157312627951</v>
      </c>
      <c r="P67" s="52">
        <f t="shared" si="19"/>
        <v>10.904975957472283</v>
      </c>
      <c r="Q67" s="52">
        <f t="shared" si="10"/>
        <v>17.683588566084612</v>
      </c>
      <c r="R67" s="54">
        <f t="shared" si="20"/>
        <v>8.8031107970115379</v>
      </c>
      <c r="S67" s="54">
        <f t="shared" si="11"/>
        <v>20.227376872797915</v>
      </c>
      <c r="T67" s="54">
        <f t="shared" si="12"/>
        <v>11.125937530598563</v>
      </c>
      <c r="U67" s="54">
        <f t="shared" si="13"/>
        <v>9.1014393421993525</v>
      </c>
      <c r="V67" s="54">
        <f t="shared" si="4"/>
        <v>109.06001220651447</v>
      </c>
      <c r="W67" s="54">
        <f t="shared" si="5"/>
        <v>68.942775296444083</v>
      </c>
      <c r="X67" s="54">
        <f t="shared" si="6"/>
        <v>56.397807889696836</v>
      </c>
      <c r="Y67" s="54">
        <f t="shared" si="14"/>
        <v>125.34058318614092</v>
      </c>
      <c r="Z67" s="43">
        <f t="shared" si="21"/>
        <v>7.9750000000000005</v>
      </c>
      <c r="AA67" s="54">
        <f t="shared" si="22"/>
        <v>115.67564499265715</v>
      </c>
      <c r="AB67" s="54">
        <f t="shared" si="15"/>
        <v>17.683588566084612</v>
      </c>
      <c r="AC67" s="54">
        <f t="shared" si="7"/>
        <v>115.67564499265715</v>
      </c>
      <c r="AD67" s="50"/>
      <c r="AE67" s="50"/>
      <c r="AF67" s="50"/>
      <c r="AG67" s="50"/>
    </row>
    <row r="68" spans="1:33" x14ac:dyDescent="0.25">
      <c r="A68" s="61">
        <f t="shared" si="8"/>
        <v>1.2593418227078546</v>
      </c>
      <c r="B68" s="43">
        <f t="shared" si="16"/>
        <v>147.5</v>
      </c>
      <c r="C68" s="42">
        <f t="shared" si="25"/>
        <v>203.52979999999997</v>
      </c>
      <c r="D68" s="51">
        <f t="shared" si="25"/>
        <v>300</v>
      </c>
      <c r="E68" s="56">
        <f t="shared" si="25"/>
        <v>0.2</v>
      </c>
      <c r="F68" s="57">
        <f t="shared" si="25"/>
        <v>980.23210993750001</v>
      </c>
      <c r="G68" s="58">
        <f t="shared" si="25"/>
        <v>2.6584931595742973E-4</v>
      </c>
      <c r="H68" s="58">
        <f t="shared" si="25"/>
        <v>4.3110319016750285E-4</v>
      </c>
      <c r="I68" s="48">
        <f t="shared" si="25"/>
        <v>203.52979999999997</v>
      </c>
      <c r="J68" s="49">
        <f t="shared" si="17"/>
        <v>3.2534631569785533E-2</v>
      </c>
      <c r="K68" s="50">
        <f t="shared" si="18"/>
        <v>1.2593418227078546</v>
      </c>
      <c r="L68" s="51">
        <f t="shared" si="0"/>
        <v>945072.24721482536</v>
      </c>
      <c r="M68" s="49">
        <f t="shared" si="1"/>
        <v>1.9950244071778322E-2</v>
      </c>
      <c r="N68" s="43">
        <f t="shared" si="2"/>
        <v>0.22857442938353029</v>
      </c>
      <c r="O68" s="43">
        <f t="shared" si="3"/>
        <v>0.22857442938353029</v>
      </c>
      <c r="P68" s="52">
        <f t="shared" si="19"/>
        <v>11.092992784325252</v>
      </c>
      <c r="Q68" s="52">
        <f t="shared" si="10"/>
        <v>17.98847802412055</v>
      </c>
      <c r="R68" s="54">
        <f t="shared" si="20"/>
        <v>8.8031107970115379</v>
      </c>
      <c r="S68" s="54">
        <f t="shared" si="11"/>
        <v>20.735508870201325</v>
      </c>
      <c r="T68" s="54">
        <f t="shared" si="12"/>
        <v>11.321567213708782</v>
      </c>
      <c r="U68" s="54">
        <f t="shared" si="13"/>
        <v>9.4139416564925433</v>
      </c>
      <c r="V68" s="54">
        <f t="shared" si="4"/>
        <v>110.97763717692982</v>
      </c>
      <c r="W68" s="54">
        <f t="shared" si="5"/>
        <v>71.364579659061761</v>
      </c>
      <c r="X68" s="54">
        <f t="shared" si="6"/>
        <v>59.340016851822654</v>
      </c>
      <c r="Y68" s="54">
        <f t="shared" si="14"/>
        <v>130.70459651088441</v>
      </c>
      <c r="Z68" s="43">
        <f t="shared" si="21"/>
        <v>8.1125000000000007</v>
      </c>
      <c r="AA68" s="54">
        <f t="shared" si="22"/>
        <v>113.6768413512247</v>
      </c>
      <c r="AB68" s="54">
        <f t="shared" si="15"/>
        <v>17.98847802412055</v>
      </c>
      <c r="AC68" s="54">
        <f t="shared" si="7"/>
        <v>113.6768413512247</v>
      </c>
      <c r="AD68" s="50"/>
      <c r="AE68" s="50"/>
      <c r="AF68" s="50"/>
      <c r="AG68" s="50"/>
    </row>
    <row r="69" spans="1:33" x14ac:dyDescent="0.25">
      <c r="A69" s="61">
        <f t="shared" si="8"/>
        <v>1.28068659936392</v>
      </c>
      <c r="B69" s="43">
        <f t="shared" si="16"/>
        <v>150</v>
      </c>
      <c r="C69" s="42">
        <f t="shared" si="25"/>
        <v>203.52979999999997</v>
      </c>
      <c r="D69" s="51">
        <f t="shared" si="25"/>
        <v>300</v>
      </c>
      <c r="E69" s="56">
        <f t="shared" si="25"/>
        <v>0.2</v>
      </c>
      <c r="F69" s="57">
        <f t="shared" si="25"/>
        <v>980.23210993750001</v>
      </c>
      <c r="G69" s="58">
        <f t="shared" si="25"/>
        <v>2.6584931595742973E-4</v>
      </c>
      <c r="H69" s="58">
        <f t="shared" si="25"/>
        <v>4.3110319016750285E-4</v>
      </c>
      <c r="I69" s="48">
        <f t="shared" si="25"/>
        <v>203.52979999999997</v>
      </c>
      <c r="J69" s="49">
        <f t="shared" si="17"/>
        <v>3.2534631569785533E-2</v>
      </c>
      <c r="K69" s="50">
        <f t="shared" si="18"/>
        <v>1.28068659936392</v>
      </c>
      <c r="L69" s="51">
        <f t="shared" si="0"/>
        <v>961090.42089643283</v>
      </c>
      <c r="M69" s="49">
        <f t="shared" si="1"/>
        <v>1.9944137837450266E-2</v>
      </c>
      <c r="N69" s="43">
        <f t="shared" si="2"/>
        <v>0.2363160264248462</v>
      </c>
      <c r="O69" s="43">
        <f t="shared" si="3"/>
        <v>0.2363160264248462</v>
      </c>
      <c r="P69" s="52">
        <f t="shared" si="19"/>
        <v>11.281009611178222</v>
      </c>
      <c r="Q69" s="52">
        <f t="shared" si="10"/>
        <v>18.293367482156494</v>
      </c>
      <c r="R69" s="54">
        <f t="shared" si="20"/>
        <v>8.8031107970115379</v>
      </c>
      <c r="S69" s="54">
        <f t="shared" si="11"/>
        <v>21.24389834917287</v>
      </c>
      <c r="T69" s="54">
        <f t="shared" si="12"/>
        <v>11.517325637603069</v>
      </c>
      <c r="U69" s="54">
        <f t="shared" si="13"/>
        <v>9.7265727115698013</v>
      </c>
      <c r="V69" s="54">
        <f t="shared" si="4"/>
        <v>112.89652410584918</v>
      </c>
      <c r="W69" s="54">
        <f t="shared" si="5"/>
        <v>73.829010497455556</v>
      </c>
      <c r="X69" s="54">
        <f t="shared" si="6"/>
        <v>62.349825074165402</v>
      </c>
      <c r="Y69" s="54">
        <f t="shared" si="14"/>
        <v>136.17883557162097</v>
      </c>
      <c r="Z69" s="43">
        <f t="shared" si="21"/>
        <v>8.25</v>
      </c>
      <c r="AA69" s="54">
        <f t="shared" si="22"/>
        <v>111.74469147577602</v>
      </c>
      <c r="AB69" s="54">
        <f t="shared" si="15"/>
        <v>18.293367482156494</v>
      </c>
      <c r="AC69" s="54">
        <f t="shared" si="7"/>
        <v>111.74469147577602</v>
      </c>
      <c r="AD69" s="50"/>
      <c r="AE69" s="50"/>
      <c r="AF69" s="50"/>
      <c r="AG69" s="50"/>
    </row>
    <row r="70" spans="1:33" x14ac:dyDescent="0.25">
      <c r="A70" s="61">
        <f t="shared" si="8"/>
        <v>1.3020313760199853</v>
      </c>
      <c r="B70" s="43">
        <f t="shared" si="16"/>
        <v>152.5</v>
      </c>
      <c r="C70" s="42">
        <f t="shared" si="25"/>
        <v>203.52979999999997</v>
      </c>
      <c r="D70" s="51">
        <f t="shared" si="25"/>
        <v>300</v>
      </c>
      <c r="E70" s="56">
        <f t="shared" si="25"/>
        <v>0.2</v>
      </c>
      <c r="F70" s="57">
        <f t="shared" si="25"/>
        <v>980.23210993750001</v>
      </c>
      <c r="G70" s="58">
        <f t="shared" si="25"/>
        <v>2.6584931595742973E-4</v>
      </c>
      <c r="H70" s="58">
        <f t="shared" si="25"/>
        <v>4.3110319016750285E-4</v>
      </c>
      <c r="I70" s="48">
        <f t="shared" si="25"/>
        <v>203.52979999999997</v>
      </c>
      <c r="J70" s="49">
        <f t="shared" si="17"/>
        <v>3.2534631569785533E-2</v>
      </c>
      <c r="K70" s="50">
        <f t="shared" si="18"/>
        <v>1.3020313760199853</v>
      </c>
      <c r="L70" s="51">
        <f t="shared" si="0"/>
        <v>977108.59457803983</v>
      </c>
      <c r="M70" s="49">
        <f t="shared" si="1"/>
        <v>1.9938217357782201E-2</v>
      </c>
      <c r="N70" s="43">
        <f t="shared" si="2"/>
        <v>0.24418636163697419</v>
      </c>
      <c r="O70" s="43">
        <f t="shared" si="3"/>
        <v>0.24418636163697419</v>
      </c>
      <c r="P70" s="52">
        <f t="shared" si="19"/>
        <v>11.469026438031195</v>
      </c>
      <c r="Q70" s="52">
        <f t="shared" si="10"/>
        <v>18.598256940192439</v>
      </c>
      <c r="R70" s="54">
        <f t="shared" si="20"/>
        <v>8.8031107970115379</v>
      </c>
      <c r="S70" s="54">
        <f t="shared" si="11"/>
        <v>21.752545304486045</v>
      </c>
      <c r="T70" s="54">
        <f t="shared" si="12"/>
        <v>11.713212799668169</v>
      </c>
      <c r="U70" s="54">
        <f t="shared" si="13"/>
        <v>10.039332504817875</v>
      </c>
      <c r="V70" s="54">
        <f t="shared" si="4"/>
        <v>114.8166729676566</v>
      </c>
      <c r="W70" s="54">
        <f t="shared" si="5"/>
        <v>76.336109057666476</v>
      </c>
      <c r="X70" s="54">
        <f t="shared" si="6"/>
        <v>65.427273802766067</v>
      </c>
      <c r="Y70" s="54">
        <f t="shared" si="14"/>
        <v>141.76338286043256</v>
      </c>
      <c r="Z70" s="43">
        <f t="shared" si="21"/>
        <v>8.3874999999999993</v>
      </c>
      <c r="AA70" s="54">
        <f t="shared" si="22"/>
        <v>109.87591722370657</v>
      </c>
      <c r="AB70" s="54">
        <f t="shared" si="15"/>
        <v>18.598256940192439</v>
      </c>
      <c r="AC70" s="54">
        <f t="shared" si="7"/>
        <v>109.87591722370657</v>
      </c>
      <c r="AD70" s="50"/>
      <c r="AE70" s="50"/>
      <c r="AF70" s="50"/>
      <c r="AG70" s="50"/>
    </row>
    <row r="71" spans="1:33" x14ac:dyDescent="0.25">
      <c r="A71" s="61">
        <f t="shared" si="8"/>
        <v>1.3233761526760506</v>
      </c>
      <c r="B71" s="43">
        <f t="shared" si="16"/>
        <v>155</v>
      </c>
      <c r="C71" s="42">
        <f t="shared" si="25"/>
        <v>203.52979999999997</v>
      </c>
      <c r="D71" s="51">
        <f t="shared" si="25"/>
        <v>300</v>
      </c>
      <c r="E71" s="56">
        <f t="shared" si="25"/>
        <v>0.2</v>
      </c>
      <c r="F71" s="57">
        <f t="shared" si="25"/>
        <v>980.23210993750001</v>
      </c>
      <c r="G71" s="58">
        <f t="shared" si="25"/>
        <v>2.6584931595742973E-4</v>
      </c>
      <c r="H71" s="58">
        <f t="shared" si="25"/>
        <v>4.3110319016750285E-4</v>
      </c>
      <c r="I71" s="48">
        <f t="shared" si="25"/>
        <v>203.52979999999997</v>
      </c>
      <c r="J71" s="49">
        <f t="shared" si="17"/>
        <v>3.2534631569785533E-2</v>
      </c>
      <c r="K71" s="50">
        <f t="shared" si="18"/>
        <v>1.3233761526760506</v>
      </c>
      <c r="L71" s="51">
        <f t="shared" si="0"/>
        <v>993126.76825964719</v>
      </c>
      <c r="M71" s="49">
        <f t="shared" si="1"/>
        <v>1.9932474132827085E-2</v>
      </c>
      <c r="N71" s="43">
        <f t="shared" si="2"/>
        <v>0.25218543249302916</v>
      </c>
      <c r="O71" s="43">
        <f t="shared" si="3"/>
        <v>0.25218543249302916</v>
      </c>
      <c r="P71" s="52">
        <f t="shared" si="19"/>
        <v>11.657043264884162</v>
      </c>
      <c r="Q71" s="52">
        <f t="shared" si="10"/>
        <v>18.903146398228376</v>
      </c>
      <c r="R71" s="54">
        <f t="shared" si="20"/>
        <v>8.8031107970115379</v>
      </c>
      <c r="S71" s="54">
        <f t="shared" si="11"/>
        <v>22.261449731087058</v>
      </c>
      <c r="T71" s="54">
        <f t="shared" si="12"/>
        <v>11.909228697377191</v>
      </c>
      <c r="U71" s="54">
        <f t="shared" si="13"/>
        <v>10.352221033709867</v>
      </c>
      <c r="V71" s="54">
        <f t="shared" si="4"/>
        <v>116.73808373758268</v>
      </c>
      <c r="W71" s="54">
        <f t="shared" si="5"/>
        <v>78.885916585190799</v>
      </c>
      <c r="X71" s="54">
        <f t="shared" si="6"/>
        <v>68.572404283120918</v>
      </c>
      <c r="Y71" s="54">
        <f t="shared" si="14"/>
        <v>147.45832086831172</v>
      </c>
      <c r="Z71" s="43">
        <f t="shared" si="21"/>
        <v>8.5250000000000004</v>
      </c>
      <c r="AA71" s="54">
        <f t="shared" si="22"/>
        <v>108.06745194870935</v>
      </c>
      <c r="AB71" s="54">
        <f t="shared" si="15"/>
        <v>18.903146398228376</v>
      </c>
      <c r="AC71" s="54">
        <f t="shared" si="7"/>
        <v>108.06745194870935</v>
      </c>
      <c r="AD71" s="50"/>
      <c r="AE71" s="50"/>
      <c r="AF71" s="50"/>
      <c r="AG71" s="50"/>
    </row>
    <row r="72" spans="1:33" x14ac:dyDescent="0.25">
      <c r="A72" s="61">
        <f t="shared" si="8"/>
        <v>1.3447209293321158</v>
      </c>
      <c r="B72" s="43">
        <f t="shared" si="16"/>
        <v>157.5</v>
      </c>
      <c r="C72" s="42">
        <f t="shared" si="25"/>
        <v>203.52979999999997</v>
      </c>
      <c r="D72" s="51">
        <f t="shared" si="25"/>
        <v>300</v>
      </c>
      <c r="E72" s="56">
        <f t="shared" si="25"/>
        <v>0.2</v>
      </c>
      <c r="F72" s="57">
        <f t="shared" si="25"/>
        <v>980.23210993750001</v>
      </c>
      <c r="G72" s="58">
        <f t="shared" si="25"/>
        <v>2.6584931595742973E-4</v>
      </c>
      <c r="H72" s="58">
        <f t="shared" si="25"/>
        <v>4.3110319016750285E-4</v>
      </c>
      <c r="I72" s="48">
        <f t="shared" si="25"/>
        <v>203.52979999999997</v>
      </c>
      <c r="J72" s="49">
        <f t="shared" si="17"/>
        <v>3.2534631569785533E-2</v>
      </c>
      <c r="K72" s="50">
        <f t="shared" si="18"/>
        <v>1.3447209293321158</v>
      </c>
      <c r="L72" s="51">
        <f t="shared" si="0"/>
        <v>1009144.9419412544</v>
      </c>
      <c r="M72" s="49">
        <f t="shared" si="1"/>
        <v>1.9926900178097284E-2</v>
      </c>
      <c r="N72" s="43">
        <f t="shared" si="2"/>
        <v>0.26031323654821464</v>
      </c>
      <c r="O72" s="43">
        <f t="shared" si="3"/>
        <v>0.26031323654821464</v>
      </c>
      <c r="P72" s="52">
        <f t="shared" si="19"/>
        <v>11.845060091737134</v>
      </c>
      <c r="Q72" s="52">
        <f t="shared" si="10"/>
        <v>19.208035856264313</v>
      </c>
      <c r="R72" s="54">
        <f t="shared" si="20"/>
        <v>8.8031107970115379</v>
      </c>
      <c r="S72" s="54">
        <f t="shared" si="11"/>
        <v>22.770611624086339</v>
      </c>
      <c r="T72" s="54">
        <f t="shared" si="12"/>
        <v>12.105373328285348</v>
      </c>
      <c r="U72" s="54">
        <f t="shared" si="13"/>
        <v>10.665238295800989</v>
      </c>
      <c r="V72" s="54">
        <f t="shared" si="4"/>
        <v>118.66075639166283</v>
      </c>
      <c r="W72" s="54">
        <f t="shared" si="5"/>
        <v>81.478474324997535</v>
      </c>
      <c r="X72" s="54">
        <f t="shared" si="6"/>
        <v>71.785257760198974</v>
      </c>
      <c r="Y72" s="54">
        <f t="shared" si="14"/>
        <v>153.26373208519652</v>
      </c>
      <c r="Z72" s="43">
        <f t="shared" si="21"/>
        <v>8.6624999999999996</v>
      </c>
      <c r="AA72" s="54">
        <f t="shared" si="22"/>
        <v>106.31642371514498</v>
      </c>
      <c r="AB72" s="54">
        <f t="shared" si="15"/>
        <v>19.208035856264313</v>
      </c>
      <c r="AC72" s="54">
        <f t="shared" si="7"/>
        <v>106.31642371514498</v>
      </c>
      <c r="AD72" s="50"/>
      <c r="AE72" s="50"/>
      <c r="AF72" s="50"/>
      <c r="AG72" s="50"/>
    </row>
    <row r="73" spans="1:33" x14ac:dyDescent="0.25">
      <c r="A73" s="61">
        <f t="shared" si="8"/>
        <v>1.3660657059881813</v>
      </c>
      <c r="B73" s="43">
        <f t="shared" si="16"/>
        <v>160</v>
      </c>
      <c r="C73" s="42">
        <f t="shared" si="25"/>
        <v>203.52979999999997</v>
      </c>
      <c r="D73" s="51">
        <f t="shared" si="25"/>
        <v>300</v>
      </c>
      <c r="E73" s="56">
        <f t="shared" si="25"/>
        <v>0.2</v>
      </c>
      <c r="F73" s="57">
        <f t="shared" si="25"/>
        <v>980.23210993750001</v>
      </c>
      <c r="G73" s="58">
        <f t="shared" si="25"/>
        <v>2.6584931595742973E-4</v>
      </c>
      <c r="H73" s="58">
        <f t="shared" si="25"/>
        <v>4.3110319016750285E-4</v>
      </c>
      <c r="I73" s="48">
        <f t="shared" si="25"/>
        <v>203.52979999999997</v>
      </c>
      <c r="J73" s="49">
        <f t="shared" si="17"/>
        <v>3.2534631569785533E-2</v>
      </c>
      <c r="K73" s="50">
        <f t="shared" si="18"/>
        <v>1.3660657059881813</v>
      </c>
      <c r="L73" s="51">
        <f t="shared" si="0"/>
        <v>1025163.1156228618</v>
      </c>
      <c r="M73" s="49">
        <f t="shared" si="1"/>
        <v>1.9921487985860242E-2</v>
      </c>
      <c r="N73" s="43">
        <f t="shared" si="2"/>
        <v>0.26856977143582439</v>
      </c>
      <c r="O73" s="43">
        <f t="shared" si="3"/>
        <v>0.26856977143582439</v>
      </c>
      <c r="P73" s="52">
        <f t="shared" si="19"/>
        <v>12.033076918590107</v>
      </c>
      <c r="Q73" s="52">
        <f t="shared" si="10"/>
        <v>19.512925314300261</v>
      </c>
      <c r="R73" s="54">
        <f t="shared" si="20"/>
        <v>8.8031107970115379</v>
      </c>
      <c r="S73" s="54">
        <f t="shared" si="11"/>
        <v>23.280030978750478</v>
      </c>
      <c r="T73" s="54">
        <f t="shared" si="12"/>
        <v>12.301646690025931</v>
      </c>
      <c r="U73" s="54">
        <f t="shared" si="13"/>
        <v>10.978384288724548</v>
      </c>
      <c r="V73" s="54">
        <f t="shared" si="4"/>
        <v>120.58469090669782</v>
      </c>
      <c r="W73" s="54">
        <f t="shared" si="5"/>
        <v>84.11382352154483</v>
      </c>
      <c r="X73" s="54">
        <f t="shared" si="6"/>
        <v>75.065875478458437</v>
      </c>
      <c r="Y73" s="54">
        <f t="shared" si="14"/>
        <v>159.17969900000327</v>
      </c>
      <c r="Z73" s="43">
        <f t="shared" si="21"/>
        <v>8.8000000000000007</v>
      </c>
      <c r="AA73" s="54">
        <f t="shared" si="22"/>
        <v>104.62014008608202</v>
      </c>
      <c r="AB73" s="54">
        <f t="shared" si="15"/>
        <v>19.512925314300261</v>
      </c>
      <c r="AC73" s="54">
        <f t="shared" si="7"/>
        <v>104.62014008608202</v>
      </c>
      <c r="AD73" s="50"/>
      <c r="AE73" s="50"/>
      <c r="AF73" s="50"/>
      <c r="AG73" s="50"/>
    </row>
    <row r="74" spans="1:33" x14ac:dyDescent="0.25">
      <c r="A74" s="61">
        <f t="shared" si="8"/>
        <v>1.3874104826442466</v>
      </c>
      <c r="B74" s="43">
        <f t="shared" si="16"/>
        <v>162.5</v>
      </c>
      <c r="C74" s="42">
        <f t="shared" si="25"/>
        <v>203.52979999999997</v>
      </c>
      <c r="D74" s="51">
        <f t="shared" si="25"/>
        <v>300</v>
      </c>
      <c r="E74" s="56">
        <f t="shared" si="25"/>
        <v>0.2</v>
      </c>
      <c r="F74" s="57">
        <f t="shared" si="25"/>
        <v>980.23210993750001</v>
      </c>
      <c r="G74" s="58">
        <f t="shared" si="25"/>
        <v>2.6584931595742973E-4</v>
      </c>
      <c r="H74" s="58">
        <f t="shared" si="25"/>
        <v>4.3110319016750285E-4</v>
      </c>
      <c r="I74" s="48">
        <f t="shared" si="25"/>
        <v>203.52979999999997</v>
      </c>
      <c r="J74" s="49">
        <f t="shared" si="17"/>
        <v>3.2534631569785533E-2</v>
      </c>
      <c r="K74" s="50">
        <f t="shared" si="18"/>
        <v>1.3874104826442466</v>
      </c>
      <c r="L74" s="51">
        <f t="shared" ref="L74:L137" si="26">(F74*K74*I74)/G74/1000</f>
        <v>1041181.2893044689</v>
      </c>
      <c r="M74" s="49">
        <f t="shared" ref="M74:M137" si="27">(1.14-2*LOG((E74/1000)/(I74/1000)+(21.25/L74^0.9)))^-2</f>
        <v>1.9916230489883089E-2</v>
      </c>
      <c r="N74" s="43">
        <f t="shared" ref="N74:N137" si="28">(0.5*F74*K74^2*D74/(I74/1000)*M74/100000)</f>
        <v>0.27695503486349959</v>
      </c>
      <c r="O74" s="43">
        <f t="shared" ref="O74:O137" si="29">(0.5*F74*K74^2*D74/(I74/1000)*M74/100000)</f>
        <v>0.27695503486349959</v>
      </c>
      <c r="P74" s="52">
        <f t="shared" si="19"/>
        <v>12.221093745443076</v>
      </c>
      <c r="Q74" s="52">
        <f t="shared" si="10"/>
        <v>19.817814772336202</v>
      </c>
      <c r="R74" s="54">
        <f t="shared" si="20"/>
        <v>8.8031107970115379</v>
      </c>
      <c r="S74" s="54">
        <f t="shared" si="11"/>
        <v>23.789707790494742</v>
      </c>
      <c r="T74" s="54">
        <f t="shared" si="12"/>
        <v>12.498048780306576</v>
      </c>
      <c r="U74" s="54">
        <f t="shared" si="13"/>
        <v>11.291659010188162</v>
      </c>
      <c r="V74" s="54">
        <f t="shared" ref="V74:V137" si="30">T74*(F74/100)</f>
        <v>122.50988726021713</v>
      </c>
      <c r="W74" s="54">
        <f t="shared" ref="W74:W137" si="31">T74/3600/C$3*B74*100</f>
        <v>86.792005418795654</v>
      </c>
      <c r="X74" s="54">
        <f t="shared" ref="X74:X137" si="32">U74/3600/C$3*B74*100</f>
        <v>78.414298681862235</v>
      </c>
      <c r="Y74" s="54">
        <f t="shared" si="14"/>
        <v>165.20630410065789</v>
      </c>
      <c r="Z74" s="43">
        <f t="shared" si="21"/>
        <v>8.9375</v>
      </c>
      <c r="AA74" s="54">
        <f t="shared" si="22"/>
        <v>102.97607431553249</v>
      </c>
      <c r="AB74" s="54">
        <f t="shared" si="15"/>
        <v>19.817814772336202</v>
      </c>
      <c r="AC74" s="54">
        <f t="shared" ref="AC74:AC137" si="33">AA74</f>
        <v>102.97607431553249</v>
      </c>
      <c r="AD74" s="50"/>
      <c r="AE74" s="50"/>
      <c r="AF74" s="50"/>
      <c r="AG74" s="50"/>
    </row>
    <row r="75" spans="1:33" x14ac:dyDescent="0.25">
      <c r="A75" s="61">
        <f t="shared" ref="A75:A138" si="34">B75/J75/3600</f>
        <v>1.4087552593003119</v>
      </c>
      <c r="B75" s="43">
        <f t="shared" si="16"/>
        <v>165</v>
      </c>
      <c r="C75" s="42">
        <f t="shared" ref="C75:I90" si="35">C74</f>
        <v>203.52979999999997</v>
      </c>
      <c r="D75" s="51">
        <f t="shared" si="35"/>
        <v>300</v>
      </c>
      <c r="E75" s="56">
        <f t="shared" si="35"/>
        <v>0.2</v>
      </c>
      <c r="F75" s="57">
        <f t="shared" si="35"/>
        <v>980.23210993750001</v>
      </c>
      <c r="G75" s="58">
        <f t="shared" si="35"/>
        <v>2.6584931595742973E-4</v>
      </c>
      <c r="H75" s="58">
        <f t="shared" si="35"/>
        <v>4.3110319016750285E-4</v>
      </c>
      <c r="I75" s="48">
        <f t="shared" si="35"/>
        <v>203.52979999999997</v>
      </c>
      <c r="J75" s="49">
        <f t="shared" si="17"/>
        <v>3.2534631569785533E-2</v>
      </c>
      <c r="K75" s="50">
        <f t="shared" si="18"/>
        <v>1.4087552593003119</v>
      </c>
      <c r="L75" s="51">
        <f t="shared" si="26"/>
        <v>1057199.462986076</v>
      </c>
      <c r="M75" s="49">
        <f t="shared" si="27"/>
        <v>1.9911121033271837E-2</v>
      </c>
      <c r="N75" s="43">
        <f t="shared" si="28"/>
        <v>0.28546902460972529</v>
      </c>
      <c r="O75" s="43">
        <f t="shared" si="29"/>
        <v>0.28546902460972529</v>
      </c>
      <c r="P75" s="52">
        <f t="shared" si="19"/>
        <v>12.409110572296044</v>
      </c>
      <c r="Q75" s="52">
        <f t="shared" ref="Q75:Q138" si="36">(B75/3600)*H75/2/PI()/G$4/0.000000000001*(LN(G$3/(C75/2000))+C$4)/100000</f>
        <v>20.122704230372143</v>
      </c>
      <c r="R75" s="54">
        <f t="shared" si="20"/>
        <v>8.8031107970115379</v>
      </c>
      <c r="S75" s="54">
        <f t="shared" ref="S75:S138" si="37">O75+N75+P75+Q75-R75</f>
        <v>24.299642054876099</v>
      </c>
      <c r="T75" s="54">
        <f t="shared" ref="T75:T138" si="38">N75+P75</f>
        <v>12.694579596905768</v>
      </c>
      <c r="U75" s="54">
        <f t="shared" ref="U75:U138" si="39">O75+Q75-R75</f>
        <v>11.60506245797033</v>
      </c>
      <c r="V75" s="54">
        <f t="shared" si="30"/>
        <v>124.43634543044479</v>
      </c>
      <c r="W75" s="54">
        <f t="shared" si="31"/>
        <v>89.513061260232988</v>
      </c>
      <c r="X75" s="54">
        <f t="shared" si="32"/>
        <v>81.830568613893348</v>
      </c>
      <c r="Y75" s="54">
        <f t="shared" ref="Y75:Y138" si="40">X75+W75</f>
        <v>171.34362987412635</v>
      </c>
      <c r="Z75" s="43">
        <f t="shared" si="21"/>
        <v>9.0749999999999993</v>
      </c>
      <c r="AA75" s="54">
        <f t="shared" si="22"/>
        <v>101.38185279595227</v>
      </c>
      <c r="AB75" s="54">
        <f t="shared" ref="AB75:AB138" si="41">Q75</f>
        <v>20.122704230372143</v>
      </c>
      <c r="AC75" s="54">
        <f t="shared" si="33"/>
        <v>101.38185279595227</v>
      </c>
      <c r="AD75" s="50"/>
      <c r="AE75" s="50"/>
      <c r="AF75" s="50"/>
      <c r="AG75" s="50"/>
    </row>
    <row r="76" spans="1:33" x14ac:dyDescent="0.25">
      <c r="A76" s="61">
        <f t="shared" si="34"/>
        <v>1.4301000359563774</v>
      </c>
      <c r="B76" s="43">
        <f t="shared" ref="B76:B88" si="42">B75+2.5</f>
        <v>167.5</v>
      </c>
      <c r="C76" s="42">
        <f t="shared" si="35"/>
        <v>203.52979999999997</v>
      </c>
      <c r="D76" s="51">
        <f t="shared" si="35"/>
        <v>300</v>
      </c>
      <c r="E76" s="56">
        <f t="shared" si="35"/>
        <v>0.2</v>
      </c>
      <c r="F76" s="57">
        <f t="shared" si="35"/>
        <v>980.23210993750001</v>
      </c>
      <c r="G76" s="58">
        <f t="shared" si="35"/>
        <v>2.6584931595742973E-4</v>
      </c>
      <c r="H76" s="58">
        <f t="shared" si="35"/>
        <v>4.3110319016750285E-4</v>
      </c>
      <c r="I76" s="48">
        <f t="shared" si="35"/>
        <v>203.52979999999997</v>
      </c>
      <c r="J76" s="49">
        <f t="shared" ref="J76:J88" si="43">PI()*(I76/2000)^2</f>
        <v>3.2534631569785533E-2</v>
      </c>
      <c r="K76" s="50">
        <f t="shared" ref="K76:K88" si="44">B76/J76/3600</f>
        <v>1.4301000359563774</v>
      </c>
      <c r="L76" s="51">
        <f t="shared" si="26"/>
        <v>1073217.6366676833</v>
      </c>
      <c r="M76" s="49">
        <f t="shared" si="27"/>
        <v>1.9906153339091945E-2</v>
      </c>
      <c r="N76" s="43">
        <f t="shared" si="28"/>
        <v>0.29411173852054318</v>
      </c>
      <c r="O76" s="43">
        <f t="shared" si="29"/>
        <v>0.29411173852054318</v>
      </c>
      <c r="P76" s="52">
        <f t="shared" ref="P76:P88" si="45">(B76/3600)*G76/2/PI()/G$4/0.000000000001*(LN(G$3/(C76/2000))+C$4)/100000</f>
        <v>12.597127399149015</v>
      </c>
      <c r="Q76" s="52">
        <f t="shared" si="36"/>
        <v>20.427593688408084</v>
      </c>
      <c r="R76" s="54">
        <f t="shared" ref="R76:R88" si="46">R75</f>
        <v>8.8031107970115379</v>
      </c>
      <c r="S76" s="54">
        <f t="shared" si="37"/>
        <v>24.80983376758665</v>
      </c>
      <c r="T76" s="54">
        <f t="shared" si="38"/>
        <v>12.891239137669558</v>
      </c>
      <c r="U76" s="54">
        <f t="shared" si="39"/>
        <v>11.918594629917088</v>
      </c>
      <c r="V76" s="54">
        <f t="shared" si="30"/>
        <v>126.36406539626709</v>
      </c>
      <c r="W76" s="54">
        <f t="shared" si="31"/>
        <v>92.277032288873954</v>
      </c>
      <c r="X76" s="54">
        <f t="shared" si="32"/>
        <v>85.3147265175689</v>
      </c>
      <c r="Y76" s="54">
        <f t="shared" si="40"/>
        <v>177.59175880644284</v>
      </c>
      <c r="Z76" s="43">
        <f t="shared" ref="Z76:Z88" si="47">B76*(C$1-C$2)*1.1/1000</f>
        <v>9.2125000000000004</v>
      </c>
      <c r="AA76" s="54">
        <f t="shared" ref="AA76:AA88" si="48">Z76/(W76/1000)</f>
        <v>99.835243629857956</v>
      </c>
      <c r="AB76" s="54">
        <f t="shared" si="41"/>
        <v>20.427593688408084</v>
      </c>
      <c r="AC76" s="54">
        <f t="shared" si="33"/>
        <v>99.835243629857956</v>
      </c>
      <c r="AD76" s="50"/>
      <c r="AE76" s="50"/>
      <c r="AF76" s="50"/>
      <c r="AG76" s="50"/>
    </row>
    <row r="77" spans="1:33" x14ac:dyDescent="0.25">
      <c r="A77" s="61">
        <f t="shared" si="34"/>
        <v>1.4514448126124426</v>
      </c>
      <c r="B77" s="43">
        <f t="shared" si="42"/>
        <v>170</v>
      </c>
      <c r="C77" s="42">
        <f t="shared" si="35"/>
        <v>203.52979999999997</v>
      </c>
      <c r="D77" s="51">
        <f t="shared" si="35"/>
        <v>300</v>
      </c>
      <c r="E77" s="56">
        <f t="shared" si="35"/>
        <v>0.2</v>
      </c>
      <c r="F77" s="57">
        <f t="shared" si="35"/>
        <v>980.23210993750001</v>
      </c>
      <c r="G77" s="58">
        <f t="shared" si="35"/>
        <v>2.6584931595742973E-4</v>
      </c>
      <c r="H77" s="58">
        <f t="shared" si="35"/>
        <v>4.3110319016750285E-4</v>
      </c>
      <c r="I77" s="48">
        <f t="shared" si="35"/>
        <v>203.52979999999997</v>
      </c>
      <c r="J77" s="49">
        <f t="shared" si="43"/>
        <v>3.2534631569785533E-2</v>
      </c>
      <c r="K77" s="50">
        <f t="shared" si="44"/>
        <v>1.4514448126124426</v>
      </c>
      <c r="L77" s="51">
        <f t="shared" si="26"/>
        <v>1089235.8103492907</v>
      </c>
      <c r="M77" s="49">
        <f t="shared" si="27"/>
        <v>1.9901321483492881E-2</v>
      </c>
      <c r="N77" s="43">
        <f t="shared" si="28"/>
        <v>0.30288317450646668</v>
      </c>
      <c r="O77" s="43">
        <f t="shared" si="29"/>
        <v>0.30288317450646668</v>
      </c>
      <c r="P77" s="52">
        <f t="shared" si="45"/>
        <v>12.785144226001988</v>
      </c>
      <c r="Q77" s="52">
        <f t="shared" si="36"/>
        <v>20.732483146444029</v>
      </c>
      <c r="R77" s="54">
        <f t="shared" si="46"/>
        <v>8.8031107970115379</v>
      </c>
      <c r="S77" s="54">
        <f t="shared" si="37"/>
        <v>25.320282924447415</v>
      </c>
      <c r="T77" s="54">
        <f t="shared" si="38"/>
        <v>13.088027400508455</v>
      </c>
      <c r="U77" s="54">
        <f t="shared" si="39"/>
        <v>12.232255523938957</v>
      </c>
      <c r="V77" s="54">
        <f t="shared" si="30"/>
        <v>128.29304713720217</v>
      </c>
      <c r="W77" s="54">
        <f t="shared" si="31"/>
        <v>95.083959747283657</v>
      </c>
      <c r="X77" s="54">
        <f t="shared" si="32"/>
        <v>88.866813635453951</v>
      </c>
      <c r="Y77" s="54">
        <f t="shared" si="40"/>
        <v>183.95077338273762</v>
      </c>
      <c r="Z77" s="43">
        <f t="shared" si="47"/>
        <v>9.35</v>
      </c>
      <c r="AA77" s="54">
        <f t="shared" si="48"/>
        <v>98.334146209840696</v>
      </c>
      <c r="AB77" s="54">
        <f t="shared" si="41"/>
        <v>20.732483146444029</v>
      </c>
      <c r="AC77" s="54">
        <f t="shared" si="33"/>
        <v>98.334146209840696</v>
      </c>
      <c r="AD77" s="50"/>
      <c r="AE77" s="50"/>
      <c r="AF77" s="50"/>
      <c r="AG77" s="50"/>
    </row>
    <row r="78" spans="1:33" x14ac:dyDescent="0.25">
      <c r="A78" s="61">
        <f t="shared" si="34"/>
        <v>1.4727895892685079</v>
      </c>
      <c r="B78" s="43">
        <f t="shared" si="42"/>
        <v>172.5</v>
      </c>
      <c r="C78" s="42">
        <f t="shared" si="35"/>
        <v>203.52979999999997</v>
      </c>
      <c r="D78" s="51">
        <f t="shared" si="35"/>
        <v>300</v>
      </c>
      <c r="E78" s="56">
        <f t="shared" si="35"/>
        <v>0.2</v>
      </c>
      <c r="F78" s="57">
        <f t="shared" si="35"/>
        <v>980.23210993750001</v>
      </c>
      <c r="G78" s="58">
        <f t="shared" si="35"/>
        <v>2.6584931595742973E-4</v>
      </c>
      <c r="H78" s="58">
        <f t="shared" si="35"/>
        <v>4.3110319016750285E-4</v>
      </c>
      <c r="I78" s="48">
        <f t="shared" si="35"/>
        <v>203.52979999999997</v>
      </c>
      <c r="J78" s="49">
        <f t="shared" si="43"/>
        <v>3.2534631569785533E-2</v>
      </c>
      <c r="K78" s="50">
        <f t="shared" si="44"/>
        <v>1.4727895892685079</v>
      </c>
      <c r="L78" s="51">
        <f t="shared" si="26"/>
        <v>1105253.9840308977</v>
      </c>
      <c r="M78" s="49">
        <f t="shared" si="27"/>
        <v>1.9896619871090496E-2</v>
      </c>
      <c r="N78" s="43">
        <f t="shared" si="28"/>
        <v>0.31178333053958251</v>
      </c>
      <c r="O78" s="43">
        <f t="shared" si="29"/>
        <v>0.31178333053958251</v>
      </c>
      <c r="P78" s="52">
        <f t="shared" si="45"/>
        <v>12.973161052854961</v>
      </c>
      <c r="Q78" s="52">
        <f t="shared" si="36"/>
        <v>21.037372604479977</v>
      </c>
      <c r="R78" s="54">
        <f t="shared" si="46"/>
        <v>8.8031107970115379</v>
      </c>
      <c r="S78" s="54">
        <f t="shared" si="37"/>
        <v>25.830989521402561</v>
      </c>
      <c r="T78" s="54">
        <f t="shared" si="38"/>
        <v>13.284944383394542</v>
      </c>
      <c r="U78" s="54">
        <f t="shared" si="39"/>
        <v>12.546045138008022</v>
      </c>
      <c r="V78" s="54">
        <f t="shared" si="30"/>
        <v>130.22329063337173</v>
      </c>
      <c r="W78" s="54">
        <f t="shared" si="31"/>
        <v>97.933884877587957</v>
      </c>
      <c r="X78" s="54">
        <f t="shared" si="32"/>
        <v>92.486871209674518</v>
      </c>
      <c r="Y78" s="54">
        <f t="shared" si="40"/>
        <v>190.42075608726248</v>
      </c>
      <c r="Z78" s="43">
        <f t="shared" si="47"/>
        <v>9.4875000000000007</v>
      </c>
      <c r="AA78" s="54">
        <f t="shared" si="48"/>
        <v>96.876581704676184</v>
      </c>
      <c r="AB78" s="54">
        <f t="shared" si="41"/>
        <v>21.037372604479977</v>
      </c>
      <c r="AC78" s="54">
        <f t="shared" si="33"/>
        <v>96.876581704676184</v>
      </c>
      <c r="AD78" s="50"/>
      <c r="AE78" s="50"/>
      <c r="AF78" s="50"/>
      <c r="AG78" s="50"/>
    </row>
    <row r="79" spans="1:33" x14ac:dyDescent="0.25">
      <c r="A79" s="61">
        <f t="shared" si="34"/>
        <v>1.4941343659245732</v>
      </c>
      <c r="B79" s="43">
        <f t="shared" si="42"/>
        <v>175</v>
      </c>
      <c r="C79" s="42">
        <f t="shared" si="35"/>
        <v>203.52979999999997</v>
      </c>
      <c r="D79" s="51">
        <f t="shared" si="35"/>
        <v>300</v>
      </c>
      <c r="E79" s="56">
        <f t="shared" si="35"/>
        <v>0.2</v>
      </c>
      <c r="F79" s="57">
        <f t="shared" si="35"/>
        <v>980.23210993750001</v>
      </c>
      <c r="G79" s="58">
        <f t="shared" si="35"/>
        <v>2.6584931595742973E-4</v>
      </c>
      <c r="H79" s="58">
        <f t="shared" si="35"/>
        <v>4.3110319016750285E-4</v>
      </c>
      <c r="I79" s="48">
        <f t="shared" si="35"/>
        <v>203.52979999999997</v>
      </c>
      <c r="J79" s="49">
        <f t="shared" si="43"/>
        <v>3.2534631569785533E-2</v>
      </c>
      <c r="K79" s="50">
        <f t="shared" si="44"/>
        <v>1.4941343659245732</v>
      </c>
      <c r="L79" s="51">
        <f t="shared" si="26"/>
        <v>1121272.157712505</v>
      </c>
      <c r="M79" s="49">
        <f t="shared" si="27"/>
        <v>1.98920432123884E-2</v>
      </c>
      <c r="N79" s="43">
        <f t="shared" si="28"/>
        <v>0.32081220465082511</v>
      </c>
      <c r="O79" s="43">
        <f t="shared" si="29"/>
        <v>0.32081220465082511</v>
      </c>
      <c r="P79" s="52">
        <f t="shared" si="45"/>
        <v>13.161177879707925</v>
      </c>
      <c r="Q79" s="52">
        <f t="shared" si="36"/>
        <v>21.342262062515914</v>
      </c>
      <c r="R79" s="54">
        <f t="shared" si="46"/>
        <v>8.8031107970115379</v>
      </c>
      <c r="S79" s="54">
        <f t="shared" si="37"/>
        <v>26.341953554513953</v>
      </c>
      <c r="T79" s="54">
        <f t="shared" si="38"/>
        <v>13.481990084358749</v>
      </c>
      <c r="U79" s="54">
        <f t="shared" si="39"/>
        <v>12.859963470155201</v>
      </c>
      <c r="V79" s="54">
        <f t="shared" si="30"/>
        <v>132.15479586547431</v>
      </c>
      <c r="W79" s="54">
        <f t="shared" si="31"/>
        <v>100.82684892148637</v>
      </c>
      <c r="X79" s="54">
        <f t="shared" si="32"/>
        <v>96.174940481929923</v>
      </c>
      <c r="Y79" s="54">
        <f t="shared" si="40"/>
        <v>197.0017894034163</v>
      </c>
      <c r="Z79" s="43">
        <f t="shared" si="47"/>
        <v>9.625</v>
      </c>
      <c r="AA79" s="54">
        <f t="shared" si="48"/>
        <v>95.460684360918236</v>
      </c>
      <c r="AB79" s="54">
        <f t="shared" si="41"/>
        <v>21.342262062515914</v>
      </c>
      <c r="AC79" s="54">
        <f t="shared" si="33"/>
        <v>95.460684360918236</v>
      </c>
      <c r="AD79" s="50"/>
      <c r="AE79" s="50"/>
      <c r="AF79" s="50"/>
      <c r="AG79" s="50"/>
    </row>
    <row r="80" spans="1:33" x14ac:dyDescent="0.25">
      <c r="A80" s="61">
        <f t="shared" si="34"/>
        <v>1.5154791425806386</v>
      </c>
      <c r="B80" s="43">
        <f t="shared" si="42"/>
        <v>177.5</v>
      </c>
      <c r="C80" s="42">
        <f t="shared" si="35"/>
        <v>203.52979999999997</v>
      </c>
      <c r="D80" s="51">
        <f t="shared" si="35"/>
        <v>300</v>
      </c>
      <c r="E80" s="56">
        <f t="shared" si="35"/>
        <v>0.2</v>
      </c>
      <c r="F80" s="57">
        <f t="shared" si="35"/>
        <v>980.23210993750001</v>
      </c>
      <c r="G80" s="58">
        <f t="shared" si="35"/>
        <v>2.6584931595742973E-4</v>
      </c>
      <c r="H80" s="58">
        <f t="shared" si="35"/>
        <v>4.3110319016750285E-4</v>
      </c>
      <c r="I80" s="48">
        <f t="shared" si="35"/>
        <v>203.52979999999997</v>
      </c>
      <c r="J80" s="49">
        <f t="shared" si="43"/>
        <v>3.2534631569785533E-2</v>
      </c>
      <c r="K80" s="50">
        <f t="shared" si="44"/>
        <v>1.5154791425806386</v>
      </c>
      <c r="L80" s="51">
        <f t="shared" si="26"/>
        <v>1137290.3313941122</v>
      </c>
      <c r="M80" s="49">
        <f t="shared" si="27"/>
        <v>1.9887586503043338E-2</v>
      </c>
      <c r="N80" s="43">
        <f t="shared" si="28"/>
        <v>0.3299697949274088</v>
      </c>
      <c r="O80" s="43">
        <f t="shared" si="29"/>
        <v>0.3299697949274088</v>
      </c>
      <c r="P80" s="52">
        <f t="shared" si="45"/>
        <v>13.349194706560898</v>
      </c>
      <c r="Q80" s="52">
        <f t="shared" si="36"/>
        <v>21.647151520551851</v>
      </c>
      <c r="R80" s="54">
        <f t="shared" si="46"/>
        <v>8.8031107970115379</v>
      </c>
      <c r="S80" s="54">
        <f t="shared" si="37"/>
        <v>26.85317501995603</v>
      </c>
      <c r="T80" s="54">
        <f t="shared" si="38"/>
        <v>13.679164501488307</v>
      </c>
      <c r="U80" s="54">
        <f t="shared" si="39"/>
        <v>13.174010518467721</v>
      </c>
      <c r="V80" s="54">
        <f t="shared" si="30"/>
        <v>134.08756281476033</v>
      </c>
      <c r="W80" s="54">
        <f t="shared" si="31"/>
        <v>103.76289312026385</v>
      </c>
      <c r="X80" s="54">
        <f t="shared" si="32"/>
        <v>99.93106269350514</v>
      </c>
      <c r="Y80" s="54">
        <f t="shared" si="40"/>
        <v>203.69395581376898</v>
      </c>
      <c r="Z80" s="43">
        <f t="shared" si="47"/>
        <v>9.7624999999999993</v>
      </c>
      <c r="AA80" s="54">
        <f t="shared" si="48"/>
        <v>94.084693539577884</v>
      </c>
      <c r="AB80" s="54">
        <f t="shared" si="41"/>
        <v>21.647151520551851</v>
      </c>
      <c r="AC80" s="54">
        <f t="shared" si="33"/>
        <v>94.084693539577884</v>
      </c>
      <c r="AD80" s="50"/>
      <c r="AE80" s="50"/>
      <c r="AF80" s="50"/>
      <c r="AG80" s="50"/>
    </row>
    <row r="81" spans="1:33" x14ac:dyDescent="0.25">
      <c r="A81" s="61">
        <f t="shared" si="34"/>
        <v>1.5368239192367039</v>
      </c>
      <c r="B81" s="43">
        <f t="shared" si="42"/>
        <v>180</v>
      </c>
      <c r="C81" s="42">
        <f t="shared" si="35"/>
        <v>203.52979999999997</v>
      </c>
      <c r="D81" s="51">
        <f t="shared" si="35"/>
        <v>300</v>
      </c>
      <c r="E81" s="56">
        <f t="shared" si="35"/>
        <v>0.2</v>
      </c>
      <c r="F81" s="57">
        <f t="shared" si="35"/>
        <v>980.23210993750001</v>
      </c>
      <c r="G81" s="58">
        <f t="shared" si="35"/>
        <v>2.6584931595742973E-4</v>
      </c>
      <c r="H81" s="58">
        <f t="shared" si="35"/>
        <v>4.3110319016750285E-4</v>
      </c>
      <c r="I81" s="48">
        <f t="shared" si="35"/>
        <v>203.52979999999997</v>
      </c>
      <c r="J81" s="49">
        <f t="shared" si="43"/>
        <v>3.2534631569785533E-2</v>
      </c>
      <c r="K81" s="50">
        <f t="shared" si="44"/>
        <v>1.5368239192367039</v>
      </c>
      <c r="L81" s="51">
        <f t="shared" si="26"/>
        <v>1153308.5050757194</v>
      </c>
      <c r="M81" s="49">
        <f t="shared" si="27"/>
        <v>1.9883245004800931E-2</v>
      </c>
      <c r="N81" s="43">
        <f t="shared" si="28"/>
        <v>0.3392560995104103</v>
      </c>
      <c r="O81" s="43">
        <f t="shared" si="29"/>
        <v>0.3392560995104103</v>
      </c>
      <c r="P81" s="52">
        <f t="shared" si="45"/>
        <v>13.537211533413867</v>
      </c>
      <c r="Q81" s="52">
        <f t="shared" si="36"/>
        <v>21.952040978587792</v>
      </c>
      <c r="R81" s="54">
        <f t="shared" si="46"/>
        <v>8.8031107970115379</v>
      </c>
      <c r="S81" s="54">
        <f t="shared" si="37"/>
        <v>27.36465391401094</v>
      </c>
      <c r="T81" s="54">
        <f t="shared" si="38"/>
        <v>13.876467632924276</v>
      </c>
      <c r="U81" s="54">
        <f t="shared" si="39"/>
        <v>13.488186281086666</v>
      </c>
      <c r="V81" s="54">
        <f t="shared" si="30"/>
        <v>136.02159146300789</v>
      </c>
      <c r="W81" s="54">
        <f t="shared" si="31"/>
        <v>106.74205871480214</v>
      </c>
      <c r="X81" s="54">
        <f t="shared" si="32"/>
        <v>103.75527908528204</v>
      </c>
      <c r="Y81" s="54">
        <f t="shared" si="40"/>
        <v>210.49733780008418</v>
      </c>
      <c r="Z81" s="43">
        <f t="shared" si="47"/>
        <v>9.9</v>
      </c>
      <c r="AA81" s="54">
        <f t="shared" si="48"/>
        <v>92.746946416418965</v>
      </c>
      <c r="AB81" s="54">
        <f t="shared" si="41"/>
        <v>21.952040978587792</v>
      </c>
      <c r="AC81" s="54">
        <f t="shared" si="33"/>
        <v>92.746946416418965</v>
      </c>
      <c r="AD81" s="50"/>
      <c r="AE81" s="50"/>
      <c r="AF81" s="50"/>
      <c r="AG81" s="50"/>
    </row>
    <row r="82" spans="1:33" x14ac:dyDescent="0.25">
      <c r="A82" s="61">
        <f t="shared" si="34"/>
        <v>1.5581686958927692</v>
      </c>
      <c r="B82" s="43">
        <f t="shared" si="42"/>
        <v>182.5</v>
      </c>
      <c r="C82" s="42">
        <f t="shared" si="35"/>
        <v>203.52979999999997</v>
      </c>
      <c r="D82" s="51">
        <f t="shared" si="35"/>
        <v>300</v>
      </c>
      <c r="E82" s="56">
        <f t="shared" si="35"/>
        <v>0.2</v>
      </c>
      <c r="F82" s="57">
        <f t="shared" si="35"/>
        <v>980.23210993750001</v>
      </c>
      <c r="G82" s="58">
        <f t="shared" si="35"/>
        <v>2.6584931595742973E-4</v>
      </c>
      <c r="H82" s="58">
        <f t="shared" si="35"/>
        <v>4.3110319016750285E-4</v>
      </c>
      <c r="I82" s="48">
        <f t="shared" si="35"/>
        <v>203.52979999999997</v>
      </c>
      <c r="J82" s="49">
        <f t="shared" si="43"/>
        <v>3.2534631569785533E-2</v>
      </c>
      <c r="K82" s="50">
        <f t="shared" si="44"/>
        <v>1.5581686958927692</v>
      </c>
      <c r="L82" s="51">
        <f t="shared" si="26"/>
        <v>1169326.6787573264</v>
      </c>
      <c r="M82" s="49">
        <f t="shared" si="27"/>
        <v>1.9879014227946325E-2</v>
      </c>
      <c r="N82" s="43">
        <f t="shared" si="28"/>
        <v>0.34867111659248817</v>
      </c>
      <c r="O82" s="43">
        <f t="shared" si="29"/>
        <v>0.34867111659248817</v>
      </c>
      <c r="P82" s="52">
        <f t="shared" si="45"/>
        <v>13.72522836026684</v>
      </c>
      <c r="Q82" s="52">
        <f t="shared" si="36"/>
        <v>22.256930436623733</v>
      </c>
      <c r="R82" s="54">
        <f t="shared" si="46"/>
        <v>8.8031107970115379</v>
      </c>
      <c r="S82" s="54">
        <f t="shared" si="37"/>
        <v>27.876390233064011</v>
      </c>
      <c r="T82" s="54">
        <f t="shared" si="38"/>
        <v>14.073899476859328</v>
      </c>
      <c r="U82" s="54">
        <f t="shared" si="39"/>
        <v>13.802490756204683</v>
      </c>
      <c r="V82" s="54">
        <f t="shared" si="30"/>
        <v>137.95688179250095</v>
      </c>
      <c r="W82" s="54">
        <f t="shared" si="31"/>
        <v>109.7643869455909</v>
      </c>
      <c r="X82" s="54">
        <f t="shared" si="32"/>
        <v>107.6476308977502</v>
      </c>
      <c r="Y82" s="54">
        <f t="shared" si="40"/>
        <v>217.41201784334112</v>
      </c>
      <c r="Z82" s="43">
        <f t="shared" si="47"/>
        <v>10.0375</v>
      </c>
      <c r="AA82" s="54">
        <f t="shared" si="48"/>
        <v>91.44587128223553</v>
      </c>
      <c r="AB82" s="54">
        <f t="shared" si="41"/>
        <v>22.256930436623733</v>
      </c>
      <c r="AC82" s="54">
        <f t="shared" si="33"/>
        <v>91.44587128223553</v>
      </c>
      <c r="AD82" s="50"/>
      <c r="AE82" s="50"/>
      <c r="AF82" s="50"/>
      <c r="AG82" s="50"/>
    </row>
    <row r="83" spans="1:33" x14ac:dyDescent="0.25">
      <c r="A83" s="61">
        <f t="shared" si="34"/>
        <v>1.5795134725488347</v>
      </c>
      <c r="B83" s="43">
        <f t="shared" si="42"/>
        <v>185</v>
      </c>
      <c r="C83" s="42">
        <f t="shared" si="35"/>
        <v>203.52979999999997</v>
      </c>
      <c r="D83" s="51">
        <f t="shared" si="35"/>
        <v>300</v>
      </c>
      <c r="E83" s="56">
        <f t="shared" si="35"/>
        <v>0.2</v>
      </c>
      <c r="F83" s="57">
        <f t="shared" si="35"/>
        <v>980.23210993750001</v>
      </c>
      <c r="G83" s="58">
        <f t="shared" si="35"/>
        <v>2.6584931595742973E-4</v>
      </c>
      <c r="H83" s="58">
        <f t="shared" si="35"/>
        <v>4.3110319016750285E-4</v>
      </c>
      <c r="I83" s="48">
        <f t="shared" si="35"/>
        <v>203.52979999999997</v>
      </c>
      <c r="J83" s="49">
        <f t="shared" si="43"/>
        <v>3.2534631569785533E-2</v>
      </c>
      <c r="K83" s="50">
        <f t="shared" si="44"/>
        <v>1.5795134725488347</v>
      </c>
      <c r="L83" s="51">
        <f t="shared" si="26"/>
        <v>1185344.8524389339</v>
      </c>
      <c r="M83" s="49">
        <f t="shared" si="27"/>
        <v>1.9874889915130766E-2</v>
      </c>
      <c r="N83" s="43">
        <f t="shared" si="28"/>
        <v>0.35821484441572987</v>
      </c>
      <c r="O83" s="43">
        <f t="shared" si="29"/>
        <v>0.35821484441572987</v>
      </c>
      <c r="P83" s="52">
        <f t="shared" si="45"/>
        <v>13.913245187119808</v>
      </c>
      <c r="Q83" s="52">
        <f t="shared" si="36"/>
        <v>22.561819894659674</v>
      </c>
      <c r="R83" s="54">
        <f t="shared" si="46"/>
        <v>8.8031107970115379</v>
      </c>
      <c r="S83" s="54">
        <f t="shared" si="37"/>
        <v>28.388383973599407</v>
      </c>
      <c r="T83" s="54">
        <f t="shared" si="38"/>
        <v>14.271460031535538</v>
      </c>
      <c r="U83" s="54">
        <f t="shared" si="39"/>
        <v>14.116923942063867</v>
      </c>
      <c r="V83" s="54">
        <f t="shared" si="30"/>
        <v>139.89343378600782</v>
      </c>
      <c r="W83" s="54">
        <f t="shared" si="31"/>
        <v>112.82991905273822</v>
      </c>
      <c r="X83" s="54">
        <f t="shared" si="32"/>
        <v>111.60815937101776</v>
      </c>
      <c r="Y83" s="54">
        <f t="shared" si="40"/>
        <v>224.438078423756</v>
      </c>
      <c r="Z83" s="43">
        <f t="shared" si="47"/>
        <v>10.175000000000001</v>
      </c>
      <c r="AA83" s="54">
        <f t="shared" si="48"/>
        <v>90.179981386356118</v>
      </c>
      <c r="AB83" s="54">
        <f t="shared" si="41"/>
        <v>22.561819894659674</v>
      </c>
      <c r="AC83" s="54">
        <f t="shared" si="33"/>
        <v>90.179981386356118</v>
      </c>
      <c r="AD83" s="50"/>
      <c r="AE83" s="50"/>
      <c r="AF83" s="50"/>
      <c r="AG83" s="50"/>
    </row>
    <row r="84" spans="1:33" x14ac:dyDescent="0.25">
      <c r="A84" s="61">
        <f t="shared" si="34"/>
        <v>1.6008582492048999</v>
      </c>
      <c r="B84" s="43">
        <f t="shared" si="42"/>
        <v>187.5</v>
      </c>
      <c r="C84" s="42">
        <f t="shared" si="35"/>
        <v>203.52979999999997</v>
      </c>
      <c r="D84" s="51">
        <f t="shared" si="35"/>
        <v>300</v>
      </c>
      <c r="E84" s="56">
        <f t="shared" si="35"/>
        <v>0.2</v>
      </c>
      <c r="F84" s="57">
        <f t="shared" si="35"/>
        <v>980.23210993750001</v>
      </c>
      <c r="G84" s="58">
        <f t="shared" si="35"/>
        <v>2.6584931595742973E-4</v>
      </c>
      <c r="H84" s="58">
        <f t="shared" si="35"/>
        <v>4.3110319016750285E-4</v>
      </c>
      <c r="I84" s="48">
        <f t="shared" si="35"/>
        <v>203.52979999999997</v>
      </c>
      <c r="J84" s="49">
        <f t="shared" si="43"/>
        <v>3.2534631569785533E-2</v>
      </c>
      <c r="K84" s="50">
        <f t="shared" si="44"/>
        <v>1.6008582492048999</v>
      </c>
      <c r="L84" s="51">
        <f t="shared" si="26"/>
        <v>1201363.0261205409</v>
      </c>
      <c r="M84" s="49">
        <f t="shared" si="27"/>
        <v>1.9870868026449582E-2</v>
      </c>
      <c r="N84" s="43">
        <f t="shared" si="28"/>
        <v>0.36788728126961706</v>
      </c>
      <c r="O84" s="43">
        <f t="shared" si="29"/>
        <v>0.36788728126961706</v>
      </c>
      <c r="P84" s="52">
        <f t="shared" si="45"/>
        <v>14.101262013972779</v>
      </c>
      <c r="Q84" s="52">
        <f t="shared" si="36"/>
        <v>22.866709352695622</v>
      </c>
      <c r="R84" s="54">
        <f t="shared" si="46"/>
        <v>8.8031107970115379</v>
      </c>
      <c r="S84" s="54">
        <f t="shared" si="37"/>
        <v>28.900635132196097</v>
      </c>
      <c r="T84" s="54">
        <f t="shared" si="38"/>
        <v>14.469149295242396</v>
      </c>
      <c r="U84" s="54">
        <f t="shared" si="39"/>
        <v>14.431485836953701</v>
      </c>
      <c r="V84" s="54">
        <f t="shared" si="30"/>
        <v>141.83124742676145</v>
      </c>
      <c r="W84" s="54">
        <f t="shared" si="31"/>
        <v>115.93869627598072</v>
      </c>
      <c r="X84" s="54">
        <f t="shared" si="32"/>
        <v>115.63690574482133</v>
      </c>
      <c r="Y84" s="54">
        <f t="shared" si="40"/>
        <v>231.57560202080205</v>
      </c>
      <c r="Z84" s="43">
        <f t="shared" si="47"/>
        <v>10.3125</v>
      </c>
      <c r="AA84" s="54">
        <f t="shared" si="48"/>
        <v>88.947869272672378</v>
      </c>
      <c r="AB84" s="54">
        <f t="shared" si="41"/>
        <v>22.866709352695622</v>
      </c>
      <c r="AC84" s="54">
        <f t="shared" si="33"/>
        <v>88.947869272672378</v>
      </c>
      <c r="AD84" s="50"/>
      <c r="AE84" s="50"/>
      <c r="AF84" s="50"/>
      <c r="AG84" s="50"/>
    </row>
    <row r="85" spans="1:33" x14ac:dyDescent="0.25">
      <c r="A85" s="61">
        <f t="shared" si="34"/>
        <v>1.6222030258609652</v>
      </c>
      <c r="B85" s="43">
        <f t="shared" si="42"/>
        <v>190</v>
      </c>
      <c r="C85" s="42">
        <f t="shared" si="35"/>
        <v>203.52979999999997</v>
      </c>
      <c r="D85" s="51">
        <f t="shared" si="35"/>
        <v>300</v>
      </c>
      <c r="E85" s="56">
        <f t="shared" si="35"/>
        <v>0.2</v>
      </c>
      <c r="F85" s="57">
        <f t="shared" si="35"/>
        <v>980.23210993750001</v>
      </c>
      <c r="G85" s="58">
        <f t="shared" si="35"/>
        <v>2.6584931595742973E-4</v>
      </c>
      <c r="H85" s="58">
        <f t="shared" si="35"/>
        <v>4.3110319016750285E-4</v>
      </c>
      <c r="I85" s="48">
        <f t="shared" si="35"/>
        <v>203.52979999999997</v>
      </c>
      <c r="J85" s="49">
        <f t="shared" si="43"/>
        <v>3.2534631569785533E-2</v>
      </c>
      <c r="K85" s="50">
        <f t="shared" si="44"/>
        <v>1.6222030258609652</v>
      </c>
      <c r="L85" s="51">
        <f t="shared" si="26"/>
        <v>1217381.1998021482</v>
      </c>
      <c r="M85" s="49">
        <f t="shared" si="27"/>
        <v>1.9866944725659755E-2</v>
      </c>
      <c r="N85" s="43">
        <f t="shared" si="28"/>
        <v>0.37768842548910425</v>
      </c>
      <c r="O85" s="43">
        <f t="shared" si="29"/>
        <v>0.37768842548910425</v>
      </c>
      <c r="P85" s="52">
        <f t="shared" si="45"/>
        <v>14.289278840825748</v>
      </c>
      <c r="Q85" s="52">
        <f t="shared" si="36"/>
        <v>23.17159881073156</v>
      </c>
      <c r="R85" s="54">
        <f t="shared" si="46"/>
        <v>8.8031107970115379</v>
      </c>
      <c r="S85" s="54">
        <f t="shared" si="37"/>
        <v>29.413143705523982</v>
      </c>
      <c r="T85" s="54">
        <f t="shared" si="38"/>
        <v>14.666967266314852</v>
      </c>
      <c r="U85" s="54">
        <f t="shared" si="39"/>
        <v>14.746176439209126</v>
      </c>
      <c r="V85" s="54">
        <f t="shared" si="30"/>
        <v>143.77032269844054</v>
      </c>
      <c r="W85" s="54">
        <f t="shared" si="31"/>
        <v>119.09075985469322</v>
      </c>
      <c r="X85" s="54">
        <f t="shared" si="32"/>
        <v>119.73391125853566</v>
      </c>
      <c r="Y85" s="54">
        <f t="shared" si="40"/>
        <v>238.82467111322887</v>
      </c>
      <c r="Z85" s="43">
        <f t="shared" si="47"/>
        <v>10.45</v>
      </c>
      <c r="AA85" s="54">
        <f t="shared" si="48"/>
        <v>87.748201562828285</v>
      </c>
      <c r="AB85" s="54">
        <f t="shared" si="41"/>
        <v>23.17159881073156</v>
      </c>
      <c r="AC85" s="54">
        <f t="shared" si="33"/>
        <v>87.748201562828285</v>
      </c>
      <c r="AD85" s="50"/>
      <c r="AE85" s="50"/>
      <c r="AF85" s="50"/>
      <c r="AG85" s="50"/>
    </row>
    <row r="86" spans="1:33" x14ac:dyDescent="0.25">
      <c r="A86" s="61">
        <f t="shared" si="34"/>
        <v>1.6435478025170305</v>
      </c>
      <c r="B86" s="43">
        <f t="shared" si="42"/>
        <v>192.5</v>
      </c>
      <c r="C86" s="42">
        <f t="shared" si="35"/>
        <v>203.52979999999997</v>
      </c>
      <c r="D86" s="51">
        <f t="shared" si="35"/>
        <v>300</v>
      </c>
      <c r="E86" s="56">
        <f t="shared" si="35"/>
        <v>0.2</v>
      </c>
      <c r="F86" s="57">
        <f t="shared" si="35"/>
        <v>980.23210993750001</v>
      </c>
      <c r="G86" s="58">
        <f t="shared" si="35"/>
        <v>2.6584931595742973E-4</v>
      </c>
      <c r="H86" s="58">
        <f t="shared" si="35"/>
        <v>4.3110319016750285E-4</v>
      </c>
      <c r="I86" s="48">
        <f t="shared" si="35"/>
        <v>203.52979999999997</v>
      </c>
      <c r="J86" s="49">
        <f t="shared" si="43"/>
        <v>3.2534631569785533E-2</v>
      </c>
      <c r="K86" s="50">
        <f t="shared" si="44"/>
        <v>1.6435478025170305</v>
      </c>
      <c r="L86" s="51">
        <f t="shared" si="26"/>
        <v>1233399.3734837554</v>
      </c>
      <c r="M86" s="49">
        <f t="shared" si="27"/>
        <v>1.9863116367436404E-2</v>
      </c>
      <c r="N86" s="43">
        <f t="shared" si="28"/>
        <v>0.38761827545279792</v>
      </c>
      <c r="O86" s="43">
        <f t="shared" si="29"/>
        <v>0.38761827545279792</v>
      </c>
      <c r="P86" s="52">
        <f t="shared" si="45"/>
        <v>14.477295667678719</v>
      </c>
      <c r="Q86" s="52">
        <f t="shared" si="36"/>
        <v>23.476488268767497</v>
      </c>
      <c r="R86" s="54">
        <f t="shared" si="46"/>
        <v>8.8031107970115379</v>
      </c>
      <c r="S86" s="54">
        <f t="shared" si="37"/>
        <v>29.925909690340273</v>
      </c>
      <c r="T86" s="54">
        <f t="shared" si="38"/>
        <v>14.864913943131517</v>
      </c>
      <c r="U86" s="54">
        <f t="shared" si="39"/>
        <v>15.060995747208757</v>
      </c>
      <c r="V86" s="54">
        <f t="shared" si="30"/>
        <v>145.71065958515169</v>
      </c>
      <c r="W86" s="54">
        <f t="shared" si="31"/>
        <v>122.28615102789817</v>
      </c>
      <c r="X86" s="54">
        <f t="shared" si="32"/>
        <v>123.89921715118315</v>
      </c>
      <c r="Y86" s="54">
        <f t="shared" si="40"/>
        <v>246.18536817908131</v>
      </c>
      <c r="Z86" s="43">
        <f t="shared" si="47"/>
        <v>10.5875</v>
      </c>
      <c r="AA86" s="54">
        <f t="shared" si="48"/>
        <v>86.579714145918174</v>
      </c>
      <c r="AB86" s="54">
        <f t="shared" si="41"/>
        <v>23.476488268767497</v>
      </c>
      <c r="AC86" s="54">
        <f t="shared" si="33"/>
        <v>86.579714145918174</v>
      </c>
      <c r="AD86" s="50"/>
      <c r="AE86" s="50"/>
      <c r="AF86" s="50"/>
      <c r="AG86" s="50"/>
    </row>
    <row r="87" spans="1:33" x14ac:dyDescent="0.25">
      <c r="A87" s="61">
        <f t="shared" si="34"/>
        <v>1.664892579173096</v>
      </c>
      <c r="B87" s="43">
        <f t="shared" si="42"/>
        <v>195</v>
      </c>
      <c r="C87" s="42">
        <f t="shared" si="35"/>
        <v>203.52979999999997</v>
      </c>
      <c r="D87" s="51">
        <f t="shared" si="35"/>
        <v>300</v>
      </c>
      <c r="E87" s="56">
        <f t="shared" si="35"/>
        <v>0.2</v>
      </c>
      <c r="F87" s="57">
        <f t="shared" si="35"/>
        <v>980.23210993750001</v>
      </c>
      <c r="G87" s="58">
        <f t="shared" si="35"/>
        <v>2.6584931595742973E-4</v>
      </c>
      <c r="H87" s="58">
        <f t="shared" si="35"/>
        <v>4.3110319016750285E-4</v>
      </c>
      <c r="I87" s="48">
        <f t="shared" si="35"/>
        <v>203.52979999999997</v>
      </c>
      <c r="J87" s="49">
        <f t="shared" si="43"/>
        <v>3.2534631569785533E-2</v>
      </c>
      <c r="K87" s="50">
        <f t="shared" si="44"/>
        <v>1.664892579173096</v>
      </c>
      <c r="L87" s="51">
        <f t="shared" si="26"/>
        <v>1249417.5471653626</v>
      </c>
      <c r="M87" s="49">
        <f t="shared" si="27"/>
        <v>1.9859379485577956E-2</v>
      </c>
      <c r="N87" s="43">
        <f t="shared" si="28"/>
        <v>0.39767682958123451</v>
      </c>
      <c r="O87" s="43">
        <f t="shared" si="29"/>
        <v>0.39767682958123451</v>
      </c>
      <c r="P87" s="52">
        <f t="shared" si="45"/>
        <v>14.66531249453169</v>
      </c>
      <c r="Q87" s="52">
        <f t="shared" si="36"/>
        <v>23.781377726803445</v>
      </c>
      <c r="R87" s="54">
        <f t="shared" si="46"/>
        <v>8.8031107970115379</v>
      </c>
      <c r="S87" s="54">
        <f t="shared" si="37"/>
        <v>30.438933083486067</v>
      </c>
      <c r="T87" s="54">
        <f t="shared" si="38"/>
        <v>15.062989324112925</v>
      </c>
      <c r="U87" s="54">
        <f t="shared" si="39"/>
        <v>15.37594375937314</v>
      </c>
      <c r="V87" s="54">
        <f t="shared" si="30"/>
        <v>147.65225807141249</v>
      </c>
      <c r="W87" s="54">
        <f t="shared" si="31"/>
        <v>125.52491103427437</v>
      </c>
      <c r="X87" s="54">
        <f t="shared" si="32"/>
        <v>128.13286466144282</v>
      </c>
      <c r="Y87" s="54">
        <f t="shared" si="40"/>
        <v>253.65777569571719</v>
      </c>
      <c r="Z87" s="43">
        <f t="shared" si="47"/>
        <v>10.725</v>
      </c>
      <c r="AA87" s="54">
        <f t="shared" si="48"/>
        <v>85.441207738211858</v>
      </c>
      <c r="AB87" s="54">
        <f t="shared" si="41"/>
        <v>23.781377726803445</v>
      </c>
      <c r="AC87" s="54">
        <f t="shared" si="33"/>
        <v>85.441207738211858</v>
      </c>
      <c r="AD87" s="50"/>
      <c r="AE87" s="50"/>
      <c r="AF87" s="50"/>
      <c r="AG87" s="50"/>
    </row>
    <row r="88" spans="1:33" x14ac:dyDescent="0.25">
      <c r="A88" s="61">
        <f t="shared" si="34"/>
        <v>1.6862373558291612</v>
      </c>
      <c r="B88" s="43">
        <f t="shared" si="42"/>
        <v>197.5</v>
      </c>
      <c r="C88" s="42">
        <f t="shared" si="35"/>
        <v>203.52979999999997</v>
      </c>
      <c r="D88" s="51">
        <f t="shared" si="35"/>
        <v>300</v>
      </c>
      <c r="E88" s="56">
        <f t="shared" si="35"/>
        <v>0.2</v>
      </c>
      <c r="F88" s="57">
        <f t="shared" si="35"/>
        <v>980.23210993750001</v>
      </c>
      <c r="G88" s="58">
        <f t="shared" si="35"/>
        <v>2.6584931595742973E-4</v>
      </c>
      <c r="H88" s="58">
        <f t="shared" si="35"/>
        <v>4.3110319016750285E-4</v>
      </c>
      <c r="I88" s="48">
        <f t="shared" si="35"/>
        <v>203.52979999999997</v>
      </c>
      <c r="J88" s="49">
        <f t="shared" si="43"/>
        <v>3.2534631569785533E-2</v>
      </c>
      <c r="K88" s="50">
        <f t="shared" si="44"/>
        <v>1.6862373558291612</v>
      </c>
      <c r="L88" s="51">
        <f t="shared" si="26"/>
        <v>1265435.7208469699</v>
      </c>
      <c r="M88" s="49">
        <f t="shared" si="27"/>
        <v>1.985573078207814E-2</v>
      </c>
      <c r="N88" s="43">
        <f t="shared" si="28"/>
        <v>0.40786408633524684</v>
      </c>
      <c r="O88" s="43">
        <f t="shared" si="29"/>
        <v>0.40786408633524684</v>
      </c>
      <c r="P88" s="52">
        <f t="shared" si="45"/>
        <v>14.85332932138466</v>
      </c>
      <c r="Q88" s="52">
        <f t="shared" si="36"/>
        <v>24.086267184839379</v>
      </c>
      <c r="R88" s="54">
        <f t="shared" si="46"/>
        <v>8.8031107970115379</v>
      </c>
      <c r="S88" s="54">
        <f t="shared" si="37"/>
        <v>30.952213881882994</v>
      </c>
      <c r="T88" s="54">
        <f t="shared" si="38"/>
        <v>15.261193407719906</v>
      </c>
      <c r="U88" s="54">
        <f t="shared" si="39"/>
        <v>15.691020474163089</v>
      </c>
      <c r="V88" s="54">
        <f t="shared" si="30"/>
        <v>149.5951181421355</v>
      </c>
      <c r="W88" s="54">
        <f t="shared" si="31"/>
        <v>128.80708111216589</v>
      </c>
      <c r="X88" s="54">
        <f t="shared" si="32"/>
        <v>132.43489502765854</v>
      </c>
      <c r="Y88" s="54">
        <f t="shared" si="40"/>
        <v>261.24197613982443</v>
      </c>
      <c r="Z88" s="43">
        <f t="shared" si="47"/>
        <v>10.862500000000001</v>
      </c>
      <c r="AA88" s="54">
        <f t="shared" si="48"/>
        <v>84.331543780119347</v>
      </c>
      <c r="AB88" s="54">
        <f t="shared" si="41"/>
        <v>24.086267184839379</v>
      </c>
      <c r="AC88" s="54">
        <f t="shared" si="33"/>
        <v>84.331543780119347</v>
      </c>
      <c r="AD88" s="50"/>
      <c r="AE88" s="50"/>
      <c r="AF88" s="50"/>
      <c r="AG88" s="50"/>
    </row>
    <row r="89" spans="1:33" x14ac:dyDescent="0.25">
      <c r="A89" s="61">
        <f t="shared" si="34"/>
        <v>1.7075821324852265</v>
      </c>
      <c r="B89" s="43">
        <f>B88+2.5</f>
        <v>200</v>
      </c>
      <c r="C89" s="42">
        <f t="shared" si="35"/>
        <v>203.52979999999997</v>
      </c>
      <c r="D89" s="51">
        <f t="shared" si="35"/>
        <v>300</v>
      </c>
      <c r="E89" s="56">
        <f t="shared" si="35"/>
        <v>0.2</v>
      </c>
      <c r="F89" s="57">
        <f t="shared" si="35"/>
        <v>980.23210993750001</v>
      </c>
      <c r="G89" s="58">
        <f t="shared" si="35"/>
        <v>2.6584931595742973E-4</v>
      </c>
      <c r="H89" s="58">
        <f t="shared" si="35"/>
        <v>4.3110319016750285E-4</v>
      </c>
      <c r="I89" s="48">
        <f t="shared" si="35"/>
        <v>203.52979999999997</v>
      </c>
      <c r="J89" s="49">
        <f>PI()*(I89/2000)^2</f>
        <v>3.2534631569785533E-2</v>
      </c>
      <c r="K89" s="50">
        <f>B89/J89/3600</f>
        <v>1.7075821324852265</v>
      </c>
      <c r="L89" s="51">
        <f t="shared" si="26"/>
        <v>1281453.8945285769</v>
      </c>
      <c r="M89" s="49">
        <f t="shared" si="27"/>
        <v>1.9852167116991368E-2</v>
      </c>
      <c r="N89" s="43">
        <f t="shared" si="28"/>
        <v>0.41818004421441635</v>
      </c>
      <c r="O89" s="43">
        <f t="shared" si="29"/>
        <v>0.41818004421441635</v>
      </c>
      <c r="P89" s="52">
        <f>(B89/3600)*G89/2/PI()/G$4/0.000000000001*(LN(G$3/(C89/2000))+C$4)/100000</f>
        <v>15.041346148237627</v>
      </c>
      <c r="Q89" s="52">
        <f t="shared" si="36"/>
        <v>24.391156642875327</v>
      </c>
      <c r="R89" s="54">
        <f>R88</f>
        <v>8.8031107970115379</v>
      </c>
      <c r="S89" s="54">
        <f t="shared" si="37"/>
        <v>31.465752082530248</v>
      </c>
      <c r="T89" s="54">
        <f t="shared" si="38"/>
        <v>15.459526192452044</v>
      </c>
      <c r="U89" s="54">
        <f t="shared" si="39"/>
        <v>16.006225890078206</v>
      </c>
      <c r="V89" s="54">
        <f t="shared" si="30"/>
        <v>151.53923978261312</v>
      </c>
      <c r="W89" s="54">
        <f t="shared" si="31"/>
        <v>132.13270249959012</v>
      </c>
      <c r="X89" s="54">
        <f t="shared" si="32"/>
        <v>136.80534948784791</v>
      </c>
      <c r="Y89" s="54">
        <f t="shared" si="40"/>
        <v>268.93805198743803</v>
      </c>
      <c r="Z89" s="43">
        <f>B89*(C$1-C$2)*1.1/1000</f>
        <v>11</v>
      </c>
      <c r="AA89" s="54">
        <f>Z89/(W89/1000)</f>
        <v>83.24964064088617</v>
      </c>
      <c r="AB89" s="54">
        <f t="shared" si="41"/>
        <v>24.391156642875327</v>
      </c>
      <c r="AC89" s="54">
        <f t="shared" si="33"/>
        <v>83.24964064088617</v>
      </c>
      <c r="AD89" s="50"/>
      <c r="AE89" s="50"/>
      <c r="AF89" s="50"/>
      <c r="AG89" s="50"/>
    </row>
    <row r="90" spans="1:33" x14ac:dyDescent="0.25">
      <c r="A90" s="61">
        <f t="shared" si="34"/>
        <v>1.7289269091412918</v>
      </c>
      <c r="B90" s="43">
        <f t="shared" ref="B90:B153" si="49">B89+2.5</f>
        <v>202.5</v>
      </c>
      <c r="C90" s="42">
        <f t="shared" si="35"/>
        <v>203.52979999999997</v>
      </c>
      <c r="D90" s="51">
        <f t="shared" si="35"/>
        <v>300</v>
      </c>
      <c r="E90" s="56">
        <f t="shared" si="35"/>
        <v>0.2</v>
      </c>
      <c r="F90" s="57">
        <f t="shared" si="35"/>
        <v>980.23210993750001</v>
      </c>
      <c r="G90" s="58">
        <f t="shared" si="35"/>
        <v>2.6584931595742973E-4</v>
      </c>
      <c r="H90" s="58">
        <f t="shared" si="35"/>
        <v>4.3110319016750285E-4</v>
      </c>
      <c r="I90" s="48">
        <f t="shared" si="35"/>
        <v>203.52979999999997</v>
      </c>
      <c r="J90" s="49">
        <f t="shared" ref="J90:J153" si="50">PI()*(I90/2000)^2</f>
        <v>3.2534631569785533E-2</v>
      </c>
      <c r="K90" s="50">
        <f t="shared" ref="K90:K153" si="51">B90/J90/3600</f>
        <v>1.7289269091412918</v>
      </c>
      <c r="L90" s="51">
        <f t="shared" si="26"/>
        <v>1297472.0682101841</v>
      </c>
      <c r="M90" s="49">
        <f t="shared" si="27"/>
        <v>1.9848685499024826E-2</v>
      </c>
      <c r="N90" s="43">
        <f t="shared" si="28"/>
        <v>0.42862470175560285</v>
      </c>
      <c r="O90" s="43">
        <f t="shared" si="29"/>
        <v>0.42862470175560285</v>
      </c>
      <c r="P90" s="52">
        <f t="shared" ref="P90:P153" si="52">(B90/3600)*G90/2/PI()/G$4/0.000000000001*(LN(G$3/(C90/2000))+C$4)/100000</f>
        <v>15.2293629750906</v>
      </c>
      <c r="Q90" s="52">
        <f t="shared" si="36"/>
        <v>24.696046100911271</v>
      </c>
      <c r="R90" s="54">
        <f t="shared" ref="R90:R153" si="53">R89</f>
        <v>8.8031107970115379</v>
      </c>
      <c r="S90" s="54">
        <f t="shared" si="37"/>
        <v>31.979547682501536</v>
      </c>
      <c r="T90" s="54">
        <f t="shared" si="38"/>
        <v>15.657987676846203</v>
      </c>
      <c r="U90" s="54">
        <f t="shared" si="39"/>
        <v>16.321560005655336</v>
      </c>
      <c r="V90" s="54">
        <f t="shared" si="30"/>
        <v>153.48462297850327</v>
      </c>
      <c r="W90" s="54">
        <f t="shared" si="31"/>
        <v>135.501816434246</v>
      </c>
      <c r="X90" s="54">
        <f t="shared" si="32"/>
        <v>141.24426927970964</v>
      </c>
      <c r="Y90" s="54">
        <f t="shared" si="40"/>
        <v>276.74608571395561</v>
      </c>
      <c r="Z90" s="43">
        <f t="shared" ref="Z90:Z153" si="54">B90*(C$1-C$2)*1.1/1000</f>
        <v>11.137499999999999</v>
      </c>
      <c r="AA90" s="54">
        <f t="shared" ref="AA90:AA153" si="55">Z90/(W90/1000)</f>
        <v>82.194470104425605</v>
      </c>
      <c r="AB90" s="54">
        <f t="shared" si="41"/>
        <v>24.696046100911271</v>
      </c>
      <c r="AC90" s="54">
        <f t="shared" si="33"/>
        <v>82.194470104425605</v>
      </c>
      <c r="AD90" s="50"/>
      <c r="AE90" s="50"/>
      <c r="AF90" s="50"/>
      <c r="AG90" s="50"/>
    </row>
    <row r="91" spans="1:33" x14ac:dyDescent="0.25">
      <c r="A91" s="61">
        <f t="shared" si="34"/>
        <v>1.7502716857973573</v>
      </c>
      <c r="B91" s="43">
        <f t="shared" si="49"/>
        <v>205</v>
      </c>
      <c r="C91" s="42">
        <f t="shared" ref="C91:I106" si="56">C90</f>
        <v>203.52979999999997</v>
      </c>
      <c r="D91" s="51">
        <f t="shared" si="56"/>
        <v>300</v>
      </c>
      <c r="E91" s="56">
        <f t="shared" si="56"/>
        <v>0.2</v>
      </c>
      <c r="F91" s="57">
        <f t="shared" si="56"/>
        <v>980.23210993750001</v>
      </c>
      <c r="G91" s="58">
        <f t="shared" si="56"/>
        <v>2.6584931595742973E-4</v>
      </c>
      <c r="H91" s="58">
        <f t="shared" si="56"/>
        <v>4.3110319016750285E-4</v>
      </c>
      <c r="I91" s="48">
        <f t="shared" si="56"/>
        <v>203.52979999999997</v>
      </c>
      <c r="J91" s="49">
        <f t="shared" si="50"/>
        <v>3.2534631569785533E-2</v>
      </c>
      <c r="K91" s="50">
        <f t="shared" si="51"/>
        <v>1.7502716857973573</v>
      </c>
      <c r="L91" s="51">
        <f t="shared" si="26"/>
        <v>1313490.2418917916</v>
      </c>
      <c r="M91" s="49">
        <f t="shared" si="27"/>
        <v>1.9845283076797098E-2</v>
      </c>
      <c r="N91" s="43">
        <f t="shared" si="28"/>
        <v>0.43919805753154972</v>
      </c>
      <c r="O91" s="43">
        <f t="shared" si="29"/>
        <v>0.43919805753154972</v>
      </c>
      <c r="P91" s="52">
        <f t="shared" si="52"/>
        <v>15.417379801943568</v>
      </c>
      <c r="Q91" s="52">
        <f t="shared" si="36"/>
        <v>25.000935558947209</v>
      </c>
      <c r="R91" s="54">
        <f t="shared" si="53"/>
        <v>8.8031107970115379</v>
      </c>
      <c r="S91" s="54">
        <f t="shared" si="37"/>
        <v>32.493600678942343</v>
      </c>
      <c r="T91" s="54">
        <f t="shared" si="38"/>
        <v>15.856577859475118</v>
      </c>
      <c r="U91" s="54">
        <f t="shared" si="39"/>
        <v>16.637022819467219</v>
      </c>
      <c r="V91" s="54">
        <f t="shared" si="30"/>
        <v>155.43126771581544</v>
      </c>
      <c r="W91" s="54">
        <f t="shared" si="31"/>
        <v>138.91446415352132</v>
      </c>
      <c r="X91" s="54">
        <f t="shared" si="32"/>
        <v>145.75169564063165</v>
      </c>
      <c r="Y91" s="54">
        <f t="shared" si="40"/>
        <v>284.66615979415297</v>
      </c>
      <c r="Z91" s="43">
        <f t="shared" si="54"/>
        <v>11.275000000000002</v>
      </c>
      <c r="AA91" s="54">
        <f t="shared" si="55"/>
        <v>81.165054112287663</v>
      </c>
      <c r="AB91" s="54">
        <f t="shared" si="41"/>
        <v>25.000935558947209</v>
      </c>
      <c r="AC91" s="54">
        <f t="shared" si="33"/>
        <v>81.165054112287663</v>
      </c>
      <c r="AD91" s="50"/>
      <c r="AE91" s="50"/>
      <c r="AF91" s="50"/>
    </row>
    <row r="92" spans="1:33" x14ac:dyDescent="0.25">
      <c r="A92" s="61">
        <f t="shared" si="34"/>
        <v>1.7716164624534225</v>
      </c>
      <c r="B92" s="43">
        <f t="shared" si="49"/>
        <v>207.5</v>
      </c>
      <c r="C92" s="42">
        <f t="shared" si="56"/>
        <v>203.52979999999997</v>
      </c>
      <c r="D92" s="51">
        <f t="shared" si="56"/>
        <v>300</v>
      </c>
      <c r="E92" s="56">
        <f t="shared" si="56"/>
        <v>0.2</v>
      </c>
      <c r="F92" s="57">
        <f t="shared" si="56"/>
        <v>980.23210993750001</v>
      </c>
      <c r="G92" s="58">
        <f t="shared" si="56"/>
        <v>2.6584931595742973E-4</v>
      </c>
      <c r="H92" s="58">
        <f t="shared" si="56"/>
        <v>4.3110319016750285E-4</v>
      </c>
      <c r="I92" s="48">
        <f t="shared" si="56"/>
        <v>203.52979999999997</v>
      </c>
      <c r="J92" s="49">
        <f t="shared" si="50"/>
        <v>3.2534631569785533E-2</v>
      </c>
      <c r="K92" s="50">
        <f t="shared" si="51"/>
        <v>1.7716164624534225</v>
      </c>
      <c r="L92" s="51">
        <f t="shared" si="26"/>
        <v>1329508.4155733986</v>
      </c>
      <c r="M92" s="49">
        <f t="shared" si="27"/>
        <v>1.9841957130708673E-2</v>
      </c>
      <c r="N92" s="43">
        <f t="shared" si="28"/>
        <v>0.44990011014955694</v>
      </c>
      <c r="O92" s="43">
        <f t="shared" si="29"/>
        <v>0.44990011014955694</v>
      </c>
      <c r="P92" s="52">
        <f t="shared" si="52"/>
        <v>15.605396628796543</v>
      </c>
      <c r="Q92" s="52">
        <f t="shared" si="36"/>
        <v>25.305825016983153</v>
      </c>
      <c r="R92" s="54">
        <f t="shared" si="53"/>
        <v>8.8031107970115379</v>
      </c>
      <c r="S92" s="54">
        <f t="shared" si="37"/>
        <v>33.007911069067276</v>
      </c>
      <c r="T92" s="54">
        <f t="shared" si="38"/>
        <v>16.055296738946101</v>
      </c>
      <c r="U92" s="54">
        <f t="shared" si="39"/>
        <v>16.952614330121172</v>
      </c>
      <c r="V92" s="54">
        <f t="shared" si="30"/>
        <v>157.379173980898</v>
      </c>
      <c r="W92" s="54">
        <f t="shared" si="31"/>
        <v>142.37068689450066</v>
      </c>
      <c r="X92" s="54">
        <f t="shared" si="32"/>
        <v>150.32766980769844</v>
      </c>
      <c r="Y92" s="54">
        <f t="shared" si="40"/>
        <v>292.69835670219913</v>
      </c>
      <c r="Z92" s="43">
        <f t="shared" si="54"/>
        <v>11.412500000000001</v>
      </c>
      <c r="AA92" s="54">
        <f t="shared" si="55"/>
        <v>80.160461742078112</v>
      </c>
      <c r="AB92" s="54">
        <f t="shared" si="41"/>
        <v>25.305825016983153</v>
      </c>
      <c r="AC92" s="54">
        <f t="shared" si="33"/>
        <v>80.160461742078112</v>
      </c>
      <c r="AD92" s="50"/>
      <c r="AE92" s="50"/>
      <c r="AF92" s="50"/>
    </row>
    <row r="93" spans="1:33" x14ac:dyDescent="0.25">
      <c r="A93" s="61">
        <f t="shared" si="34"/>
        <v>1.7929612391094878</v>
      </c>
      <c r="B93" s="43">
        <f t="shared" si="49"/>
        <v>210</v>
      </c>
      <c r="C93" s="42">
        <f t="shared" si="56"/>
        <v>203.52979999999997</v>
      </c>
      <c r="D93" s="51">
        <f t="shared" si="56"/>
        <v>300</v>
      </c>
      <c r="E93" s="56">
        <f t="shared" si="56"/>
        <v>0.2</v>
      </c>
      <c r="F93" s="57">
        <f t="shared" si="56"/>
        <v>980.23210993750001</v>
      </c>
      <c r="G93" s="58">
        <f t="shared" si="56"/>
        <v>2.6584931595742973E-4</v>
      </c>
      <c r="H93" s="58">
        <f t="shared" si="56"/>
        <v>4.3110319016750285E-4</v>
      </c>
      <c r="I93" s="48">
        <f t="shared" si="56"/>
        <v>203.52979999999997</v>
      </c>
      <c r="J93" s="49">
        <f t="shared" si="50"/>
        <v>3.2534631569785533E-2</v>
      </c>
      <c r="K93" s="50">
        <f t="shared" si="51"/>
        <v>1.7929612391094878</v>
      </c>
      <c r="L93" s="51">
        <f t="shared" si="26"/>
        <v>1345526.5892550058</v>
      </c>
      <c r="M93" s="49">
        <f t="shared" si="27"/>
        <v>1.9838705065374856E-2</v>
      </c>
      <c r="N93" s="43">
        <f t="shared" si="28"/>
        <v>0.4607308582502202</v>
      </c>
      <c r="O93" s="43">
        <f t="shared" si="29"/>
        <v>0.4607308582502202</v>
      </c>
      <c r="P93" s="52">
        <f t="shared" si="52"/>
        <v>15.793413455649512</v>
      </c>
      <c r="Q93" s="52">
        <f t="shared" si="36"/>
        <v>25.61071447501909</v>
      </c>
      <c r="R93" s="54">
        <f t="shared" si="53"/>
        <v>8.8031107970115379</v>
      </c>
      <c r="S93" s="54">
        <f t="shared" si="37"/>
        <v>33.522478850157498</v>
      </c>
      <c r="T93" s="54">
        <f t="shared" si="38"/>
        <v>16.254144313899733</v>
      </c>
      <c r="U93" s="54">
        <f t="shared" si="39"/>
        <v>17.268334536257772</v>
      </c>
      <c r="V93" s="54">
        <f t="shared" si="30"/>
        <v>159.32834176042553</v>
      </c>
      <c r="W93" s="54">
        <f t="shared" si="31"/>
        <v>145.87052589397194</v>
      </c>
      <c r="X93" s="54">
        <f t="shared" si="32"/>
        <v>154.97223301769796</v>
      </c>
      <c r="Y93" s="54">
        <f t="shared" si="40"/>
        <v>300.84275891166988</v>
      </c>
      <c r="Z93" s="43">
        <f t="shared" si="54"/>
        <v>11.550000000000002</v>
      </c>
      <c r="AA93" s="54">
        <f t="shared" si="55"/>
        <v>79.179806401707793</v>
      </c>
      <c r="AB93" s="54">
        <f t="shared" si="41"/>
        <v>25.61071447501909</v>
      </c>
      <c r="AC93" s="54">
        <f t="shared" si="33"/>
        <v>79.179806401707793</v>
      </c>
    </row>
    <row r="94" spans="1:33" x14ac:dyDescent="0.25">
      <c r="A94" s="61">
        <f t="shared" si="34"/>
        <v>1.8143060157655533</v>
      </c>
      <c r="B94" s="43">
        <f t="shared" si="49"/>
        <v>212.5</v>
      </c>
      <c r="C94" s="42">
        <f t="shared" si="56"/>
        <v>203.52979999999997</v>
      </c>
      <c r="D94" s="51">
        <f t="shared" si="56"/>
        <v>300</v>
      </c>
      <c r="E94" s="56">
        <f t="shared" si="56"/>
        <v>0.2</v>
      </c>
      <c r="F94" s="57">
        <f t="shared" si="56"/>
        <v>980.23210993750001</v>
      </c>
      <c r="G94" s="58">
        <f t="shared" si="56"/>
        <v>2.6584931595742973E-4</v>
      </c>
      <c r="H94" s="58">
        <f t="shared" si="56"/>
        <v>4.3110319016750285E-4</v>
      </c>
      <c r="I94" s="48">
        <f t="shared" si="56"/>
        <v>203.52979999999997</v>
      </c>
      <c r="J94" s="49">
        <f t="shared" si="50"/>
        <v>3.2534631569785533E-2</v>
      </c>
      <c r="K94" s="50">
        <f t="shared" si="51"/>
        <v>1.8143060157655533</v>
      </c>
      <c r="L94" s="51">
        <f t="shared" si="26"/>
        <v>1361544.7629366131</v>
      </c>
      <c r="M94" s="49">
        <f t="shared" si="27"/>
        <v>1.9835524402576046E-2</v>
      </c>
      <c r="N94" s="43">
        <f t="shared" si="28"/>
        <v>0.47169030050623123</v>
      </c>
      <c r="O94" s="43">
        <f t="shared" si="29"/>
        <v>0.47169030050623123</v>
      </c>
      <c r="P94" s="52">
        <f t="shared" si="52"/>
        <v>15.98143028250248</v>
      </c>
      <c r="Q94" s="52">
        <f t="shared" si="36"/>
        <v>25.915603933055028</v>
      </c>
      <c r="R94" s="54">
        <f t="shared" si="53"/>
        <v>8.8031107970115379</v>
      </c>
      <c r="S94" s="54">
        <f t="shared" si="37"/>
        <v>34.037304019558434</v>
      </c>
      <c r="T94" s="54">
        <f t="shared" si="38"/>
        <v>16.453120583008712</v>
      </c>
      <c r="U94" s="54">
        <f t="shared" si="39"/>
        <v>17.584183436549722</v>
      </c>
      <c r="V94" s="54">
        <f t="shared" si="30"/>
        <v>161.27877104138739</v>
      </c>
      <c r="W94" s="54">
        <f t="shared" si="31"/>
        <v>149.41402238843381</v>
      </c>
      <c r="X94" s="54">
        <f t="shared" si="32"/>
        <v>159.68542650712888</v>
      </c>
      <c r="Y94" s="54">
        <f t="shared" si="40"/>
        <v>309.09944889556266</v>
      </c>
      <c r="Z94" s="43">
        <f t="shared" si="54"/>
        <v>11.687500000000002</v>
      </c>
      <c r="AA94" s="54">
        <f t="shared" si="55"/>
        <v>78.222243221696004</v>
      </c>
      <c r="AB94" s="54">
        <f t="shared" si="41"/>
        <v>25.915603933055028</v>
      </c>
      <c r="AC94" s="54">
        <f t="shared" si="33"/>
        <v>78.222243221696004</v>
      </c>
    </row>
    <row r="95" spans="1:33" x14ac:dyDescent="0.25">
      <c r="A95" s="61">
        <f t="shared" si="34"/>
        <v>1.8356507924216185</v>
      </c>
      <c r="B95" s="43">
        <f t="shared" si="49"/>
        <v>215</v>
      </c>
      <c r="C95" s="42">
        <f t="shared" si="56"/>
        <v>203.52979999999997</v>
      </c>
      <c r="D95" s="51">
        <f t="shared" si="56"/>
        <v>300</v>
      </c>
      <c r="E95" s="56">
        <f t="shared" si="56"/>
        <v>0.2</v>
      </c>
      <c r="F95" s="57">
        <f t="shared" si="56"/>
        <v>980.23210993750001</v>
      </c>
      <c r="G95" s="58">
        <f t="shared" si="56"/>
        <v>2.6584931595742973E-4</v>
      </c>
      <c r="H95" s="58">
        <f t="shared" si="56"/>
        <v>4.3110319016750285E-4</v>
      </c>
      <c r="I95" s="48">
        <f t="shared" si="56"/>
        <v>203.52979999999997</v>
      </c>
      <c r="J95" s="49">
        <f t="shared" si="50"/>
        <v>3.2534631569785533E-2</v>
      </c>
      <c r="K95" s="50">
        <f t="shared" si="51"/>
        <v>1.8356507924216185</v>
      </c>
      <c r="L95" s="51">
        <f t="shared" si="26"/>
        <v>1377562.9366182203</v>
      </c>
      <c r="M95" s="49">
        <f t="shared" si="27"/>
        <v>1.9832412774684519E-2</v>
      </c>
      <c r="N95" s="43">
        <f t="shared" si="28"/>
        <v>0.48277843562123424</v>
      </c>
      <c r="O95" s="43">
        <f t="shared" si="29"/>
        <v>0.48277843562123424</v>
      </c>
      <c r="P95" s="52">
        <f t="shared" si="52"/>
        <v>16.169447109355453</v>
      </c>
      <c r="Q95" s="52">
        <f t="shared" si="36"/>
        <v>26.220493391090972</v>
      </c>
      <c r="R95" s="54">
        <f t="shared" si="53"/>
        <v>8.8031107970115379</v>
      </c>
      <c r="S95" s="54">
        <f t="shared" si="37"/>
        <v>34.552386574677357</v>
      </c>
      <c r="T95" s="54">
        <f t="shared" si="38"/>
        <v>16.652225544976687</v>
      </c>
      <c r="U95" s="54">
        <f t="shared" si="39"/>
        <v>17.900161029700669</v>
      </c>
      <c r="V95" s="54">
        <f t="shared" si="30"/>
        <v>163.23046181107634</v>
      </c>
      <c r="W95" s="54">
        <f t="shared" si="31"/>
        <v>153.00121761410205</v>
      </c>
      <c r="X95" s="54">
        <f t="shared" si="32"/>
        <v>164.467291512207</v>
      </c>
      <c r="Y95" s="54">
        <f t="shared" si="40"/>
        <v>317.46850912630907</v>
      </c>
      <c r="Z95" s="43">
        <f t="shared" si="54"/>
        <v>11.825000000000001</v>
      </c>
      <c r="AA95" s="54">
        <f t="shared" si="55"/>
        <v>77.286966629408681</v>
      </c>
      <c r="AB95" s="54">
        <f t="shared" si="41"/>
        <v>26.220493391090972</v>
      </c>
      <c r="AC95" s="54">
        <f t="shared" si="33"/>
        <v>77.286966629408681</v>
      </c>
    </row>
    <row r="96" spans="1:33" x14ac:dyDescent="0.25">
      <c r="A96" s="61">
        <f t="shared" si="34"/>
        <v>1.8569955690776838</v>
      </c>
      <c r="B96" s="43">
        <f t="shared" si="49"/>
        <v>217.5</v>
      </c>
      <c r="C96" s="42">
        <f t="shared" si="56"/>
        <v>203.52979999999997</v>
      </c>
      <c r="D96" s="51">
        <f t="shared" si="56"/>
        <v>300</v>
      </c>
      <c r="E96" s="56">
        <f t="shared" si="56"/>
        <v>0.2</v>
      </c>
      <c r="F96" s="57">
        <f t="shared" si="56"/>
        <v>980.23210993750001</v>
      </c>
      <c r="G96" s="58">
        <f t="shared" si="56"/>
        <v>2.6584931595742973E-4</v>
      </c>
      <c r="H96" s="58">
        <f t="shared" si="56"/>
        <v>4.3110319016750285E-4</v>
      </c>
      <c r="I96" s="48">
        <f t="shared" si="56"/>
        <v>203.52979999999997</v>
      </c>
      <c r="J96" s="49">
        <f t="shared" si="50"/>
        <v>3.2534631569785533E-2</v>
      </c>
      <c r="K96" s="50">
        <f t="shared" si="51"/>
        <v>1.8569955690776838</v>
      </c>
      <c r="L96" s="51">
        <f t="shared" si="26"/>
        <v>1393581.1102998273</v>
      </c>
      <c r="M96" s="49">
        <f t="shared" si="27"/>
        <v>1.9829367918530412E-2</v>
      </c>
      <c r="N96" s="43">
        <f t="shared" si="28"/>
        <v>0.49399526232873825</v>
      </c>
      <c r="O96" s="43">
        <f t="shared" si="29"/>
        <v>0.49399526232873825</v>
      </c>
      <c r="P96" s="52">
        <f t="shared" si="52"/>
        <v>16.357463936208422</v>
      </c>
      <c r="Q96" s="52">
        <f t="shared" si="36"/>
        <v>26.525382849126913</v>
      </c>
      <c r="R96" s="54">
        <f t="shared" si="53"/>
        <v>8.8031107970115379</v>
      </c>
      <c r="S96" s="54">
        <f t="shared" si="37"/>
        <v>35.067726512981267</v>
      </c>
      <c r="T96" s="54">
        <f t="shared" si="38"/>
        <v>16.85145919853716</v>
      </c>
      <c r="U96" s="54">
        <f t="shared" si="39"/>
        <v>18.216267314444114</v>
      </c>
      <c r="V96" s="54">
        <f t="shared" si="30"/>
        <v>165.18341405707773</v>
      </c>
      <c r="W96" s="54">
        <f t="shared" si="31"/>
        <v>156.63215280691588</v>
      </c>
      <c r="X96" s="54">
        <f t="shared" si="32"/>
        <v>169.31786926887153</v>
      </c>
      <c r="Y96" s="54">
        <f t="shared" si="40"/>
        <v>325.95002207578739</v>
      </c>
      <c r="Z96" s="43">
        <f t="shared" si="54"/>
        <v>11.962500000000002</v>
      </c>
      <c r="AA96" s="54">
        <f t="shared" si="55"/>
        <v>76.373208090592072</v>
      </c>
      <c r="AB96" s="54">
        <f t="shared" si="41"/>
        <v>26.525382849126913</v>
      </c>
      <c r="AC96" s="54">
        <f t="shared" si="33"/>
        <v>76.373208090592072</v>
      </c>
    </row>
    <row r="97" spans="1:29" x14ac:dyDescent="0.25">
      <c r="A97" s="61">
        <f t="shared" si="34"/>
        <v>1.8783403457337491</v>
      </c>
      <c r="B97" s="43">
        <f t="shared" si="49"/>
        <v>220</v>
      </c>
      <c r="C97" s="42">
        <f t="shared" si="56"/>
        <v>203.52979999999997</v>
      </c>
      <c r="D97" s="51">
        <f t="shared" si="56"/>
        <v>300</v>
      </c>
      <c r="E97" s="56">
        <f t="shared" si="56"/>
        <v>0.2</v>
      </c>
      <c r="F97" s="57">
        <f t="shared" si="56"/>
        <v>980.23210993750001</v>
      </c>
      <c r="G97" s="58">
        <f t="shared" si="56"/>
        <v>2.6584931595742973E-4</v>
      </c>
      <c r="H97" s="58">
        <f t="shared" si="56"/>
        <v>4.3110319016750285E-4</v>
      </c>
      <c r="I97" s="48">
        <f t="shared" si="56"/>
        <v>203.52979999999997</v>
      </c>
      <c r="J97" s="49">
        <f t="shared" si="50"/>
        <v>3.2534631569785533E-2</v>
      </c>
      <c r="K97" s="50">
        <f t="shared" si="51"/>
        <v>1.8783403457337491</v>
      </c>
      <c r="L97" s="51">
        <f t="shared" si="26"/>
        <v>1409599.2839814348</v>
      </c>
      <c r="M97" s="49">
        <f t="shared" si="27"/>
        <v>1.9826387669672974E-2</v>
      </c>
      <c r="N97" s="43">
        <f t="shared" si="28"/>
        <v>0.5053407793910788</v>
      </c>
      <c r="O97" s="43">
        <f t="shared" si="29"/>
        <v>0.5053407793910788</v>
      </c>
      <c r="P97" s="52">
        <f t="shared" si="52"/>
        <v>16.545480763061395</v>
      </c>
      <c r="Q97" s="52">
        <f t="shared" si="36"/>
        <v>26.830272307162861</v>
      </c>
      <c r="R97" s="54">
        <f t="shared" si="53"/>
        <v>8.8031107970115379</v>
      </c>
      <c r="S97" s="54">
        <f t="shared" si="37"/>
        <v>35.583323831994875</v>
      </c>
      <c r="T97" s="54">
        <f t="shared" si="38"/>
        <v>17.050821542452475</v>
      </c>
      <c r="U97" s="54">
        <f t="shared" si="39"/>
        <v>18.532502289542403</v>
      </c>
      <c r="V97" s="54">
        <f t="shared" si="30"/>
        <v>167.13762776725969</v>
      </c>
      <c r="W97" s="54">
        <f t="shared" si="31"/>
        <v>160.30686920254465</v>
      </c>
      <c r="X97" s="54">
        <f t="shared" si="32"/>
        <v>174.23720101279181</v>
      </c>
      <c r="Y97" s="54">
        <f t="shared" si="40"/>
        <v>334.54407021533643</v>
      </c>
      <c r="Z97" s="43">
        <f t="shared" si="54"/>
        <v>12.100000000000001</v>
      </c>
      <c r="AA97" s="54">
        <f t="shared" si="55"/>
        <v>75.480234004893987</v>
      </c>
      <c r="AB97" s="54">
        <f t="shared" si="41"/>
        <v>26.830272307162861</v>
      </c>
      <c r="AC97" s="54">
        <f t="shared" si="33"/>
        <v>75.480234004893987</v>
      </c>
    </row>
    <row r="98" spans="1:29" x14ac:dyDescent="0.25">
      <c r="A98" s="61">
        <f t="shared" si="34"/>
        <v>1.8996851223898146</v>
      </c>
      <c r="B98" s="43">
        <f t="shared" si="49"/>
        <v>222.5</v>
      </c>
      <c r="C98" s="42">
        <f t="shared" si="56"/>
        <v>203.52979999999997</v>
      </c>
      <c r="D98" s="51">
        <f t="shared" si="56"/>
        <v>300</v>
      </c>
      <c r="E98" s="56">
        <f t="shared" si="56"/>
        <v>0.2</v>
      </c>
      <c r="F98" s="57">
        <f t="shared" si="56"/>
        <v>980.23210993750001</v>
      </c>
      <c r="G98" s="58">
        <f t="shared" si="56"/>
        <v>2.6584931595742973E-4</v>
      </c>
      <c r="H98" s="58">
        <f t="shared" si="56"/>
        <v>4.3110319016750285E-4</v>
      </c>
      <c r="I98" s="48">
        <f t="shared" si="56"/>
        <v>203.52979999999997</v>
      </c>
      <c r="J98" s="49">
        <f t="shared" si="50"/>
        <v>3.2534631569785533E-2</v>
      </c>
      <c r="K98" s="50">
        <f t="shared" si="51"/>
        <v>1.8996851223898146</v>
      </c>
      <c r="L98" s="51">
        <f t="shared" si="26"/>
        <v>1425617.4576630418</v>
      </c>
      <c r="M98" s="49">
        <f t="shared" si="27"/>
        <v>1.9823469957046137E-2</v>
      </c>
      <c r="N98" s="43">
        <f t="shared" si="28"/>
        <v>0.51681498559842842</v>
      </c>
      <c r="O98" s="43">
        <f t="shared" si="29"/>
        <v>0.51681498559842842</v>
      </c>
      <c r="P98" s="52">
        <f t="shared" si="52"/>
        <v>16.733497589914364</v>
      </c>
      <c r="Q98" s="52">
        <f t="shared" si="36"/>
        <v>27.135161765198802</v>
      </c>
      <c r="R98" s="54">
        <f t="shared" si="53"/>
        <v>8.8031107970115379</v>
      </c>
      <c r="S98" s="54">
        <f t="shared" si="37"/>
        <v>36.099178529298484</v>
      </c>
      <c r="T98" s="54">
        <f t="shared" si="38"/>
        <v>17.250312575512794</v>
      </c>
      <c r="U98" s="54">
        <f t="shared" si="39"/>
        <v>18.848865953785694</v>
      </c>
      <c r="V98" s="54">
        <f t="shared" si="30"/>
        <v>169.09310292976295</v>
      </c>
      <c r="W98" s="54">
        <f t="shared" si="31"/>
        <v>164.025408036393</v>
      </c>
      <c r="X98" s="54">
        <f t="shared" si="32"/>
        <v>179.22532797937251</v>
      </c>
      <c r="Y98" s="54">
        <f t="shared" si="40"/>
        <v>343.25073601576548</v>
      </c>
      <c r="Z98" s="43">
        <f t="shared" si="54"/>
        <v>12.237500000000002</v>
      </c>
      <c r="AA98" s="54">
        <f t="shared" si="55"/>
        <v>74.60734374326212</v>
      </c>
      <c r="AB98" s="54">
        <f t="shared" si="41"/>
        <v>27.135161765198802</v>
      </c>
      <c r="AC98" s="54">
        <f t="shared" si="33"/>
        <v>74.60734374326212</v>
      </c>
    </row>
    <row r="99" spans="1:29" x14ac:dyDescent="0.25">
      <c r="A99" s="61">
        <f t="shared" si="34"/>
        <v>1.9210298990458798</v>
      </c>
      <c r="B99" s="43">
        <f t="shared" si="49"/>
        <v>225</v>
      </c>
      <c r="C99" s="42">
        <f t="shared" si="56"/>
        <v>203.52979999999997</v>
      </c>
      <c r="D99" s="51">
        <f t="shared" si="56"/>
        <v>300</v>
      </c>
      <c r="E99" s="56">
        <f t="shared" si="56"/>
        <v>0.2</v>
      </c>
      <c r="F99" s="57">
        <f t="shared" si="56"/>
        <v>980.23210993750001</v>
      </c>
      <c r="G99" s="58">
        <f t="shared" si="56"/>
        <v>2.6584931595742973E-4</v>
      </c>
      <c r="H99" s="58">
        <f t="shared" si="56"/>
        <v>4.3110319016750285E-4</v>
      </c>
      <c r="I99" s="48">
        <f t="shared" si="56"/>
        <v>203.52979999999997</v>
      </c>
      <c r="J99" s="49">
        <f t="shared" si="50"/>
        <v>3.2534631569785533E-2</v>
      </c>
      <c r="K99" s="50">
        <f t="shared" si="51"/>
        <v>1.9210298990458798</v>
      </c>
      <c r="L99" s="51">
        <f t="shared" si="26"/>
        <v>1441635.6313446492</v>
      </c>
      <c r="M99" s="49">
        <f t="shared" si="27"/>
        <v>1.9820612797950034E-2</v>
      </c>
      <c r="N99" s="43">
        <f t="shared" si="28"/>
        <v>0.52841787976785182</v>
      </c>
      <c r="O99" s="43">
        <f t="shared" si="29"/>
        <v>0.52841787976785182</v>
      </c>
      <c r="P99" s="52">
        <f t="shared" si="52"/>
        <v>16.921514416767337</v>
      </c>
      <c r="Q99" s="52">
        <f t="shared" si="36"/>
        <v>27.440051223234743</v>
      </c>
      <c r="R99" s="54">
        <f t="shared" si="53"/>
        <v>8.8031107970115379</v>
      </c>
      <c r="S99" s="54">
        <f t="shared" si="37"/>
        <v>36.615290602526244</v>
      </c>
      <c r="T99" s="54">
        <f t="shared" si="38"/>
        <v>17.449932296535188</v>
      </c>
      <c r="U99" s="54">
        <f t="shared" si="39"/>
        <v>19.165358305991056</v>
      </c>
      <c r="V99" s="54">
        <f t="shared" si="30"/>
        <v>171.04983953299211</v>
      </c>
      <c r="W99" s="54">
        <f t="shared" si="31"/>
        <v>167.78781054360758</v>
      </c>
      <c r="X99" s="54">
        <f t="shared" si="32"/>
        <v>184.28229140376015</v>
      </c>
      <c r="Y99" s="54">
        <f t="shared" si="40"/>
        <v>352.07010194736773</v>
      </c>
      <c r="Z99" s="43">
        <f t="shared" si="54"/>
        <v>12.375000000000002</v>
      </c>
      <c r="AA99" s="54">
        <f t="shared" si="55"/>
        <v>73.753867816183075</v>
      </c>
      <c r="AB99" s="54">
        <f t="shared" si="41"/>
        <v>27.440051223234743</v>
      </c>
      <c r="AC99" s="54">
        <f t="shared" si="33"/>
        <v>73.753867816183075</v>
      </c>
    </row>
    <row r="100" spans="1:29" x14ac:dyDescent="0.25">
      <c r="A100" s="61">
        <f t="shared" si="34"/>
        <v>1.9423746757019451</v>
      </c>
      <c r="B100" s="43">
        <f t="shared" si="49"/>
        <v>227.5</v>
      </c>
      <c r="C100" s="42">
        <f t="shared" si="56"/>
        <v>203.52979999999997</v>
      </c>
      <c r="D100" s="51">
        <f t="shared" si="56"/>
        <v>300</v>
      </c>
      <c r="E100" s="56">
        <f t="shared" si="56"/>
        <v>0.2</v>
      </c>
      <c r="F100" s="57">
        <f t="shared" si="56"/>
        <v>980.23210993750001</v>
      </c>
      <c r="G100" s="58">
        <f t="shared" si="56"/>
        <v>2.6584931595742973E-4</v>
      </c>
      <c r="H100" s="58">
        <f t="shared" si="56"/>
        <v>4.3110319016750285E-4</v>
      </c>
      <c r="I100" s="48">
        <f t="shared" si="56"/>
        <v>203.52979999999997</v>
      </c>
      <c r="J100" s="49">
        <f t="shared" si="50"/>
        <v>3.2534631569785533E-2</v>
      </c>
      <c r="K100" s="50">
        <f t="shared" si="51"/>
        <v>1.9423746757019451</v>
      </c>
      <c r="L100" s="51">
        <f t="shared" si="26"/>
        <v>1457653.805026256</v>
      </c>
      <c r="M100" s="49">
        <f t="shared" si="27"/>
        <v>1.981781429336265E-2</v>
      </c>
      <c r="N100" s="43">
        <f t="shared" si="28"/>
        <v>0.54014946074240322</v>
      </c>
      <c r="O100" s="43">
        <f t="shared" si="29"/>
        <v>0.54014946074240322</v>
      </c>
      <c r="P100" s="52">
        <f t="shared" si="52"/>
        <v>17.109531243620303</v>
      </c>
      <c r="Q100" s="52">
        <f t="shared" si="36"/>
        <v>27.744940681270688</v>
      </c>
      <c r="R100" s="54">
        <f t="shared" si="53"/>
        <v>8.8031107970115379</v>
      </c>
      <c r="S100" s="54">
        <f t="shared" si="37"/>
        <v>37.131660049364257</v>
      </c>
      <c r="T100" s="54">
        <f t="shared" si="38"/>
        <v>17.649680704362705</v>
      </c>
      <c r="U100" s="54">
        <f t="shared" si="39"/>
        <v>19.481979345001552</v>
      </c>
      <c r="V100" s="54">
        <f t="shared" si="30"/>
        <v>173.00783756560637</v>
      </c>
      <c r="W100" s="54">
        <f t="shared" si="31"/>
        <v>171.59411795908184</v>
      </c>
      <c r="X100" s="54">
        <f t="shared" si="32"/>
        <v>189.40813252084843</v>
      </c>
      <c r="Y100" s="54">
        <f t="shared" si="40"/>
        <v>361.00225047993024</v>
      </c>
      <c r="Z100" s="43">
        <f t="shared" si="54"/>
        <v>12.512500000000001</v>
      </c>
      <c r="AA100" s="54">
        <f t="shared" si="55"/>
        <v>72.919166162698659</v>
      </c>
      <c r="AB100" s="54">
        <f t="shared" si="41"/>
        <v>27.744940681270688</v>
      </c>
      <c r="AC100" s="54">
        <f t="shared" si="33"/>
        <v>72.919166162698659</v>
      </c>
    </row>
    <row r="101" spans="1:29" x14ac:dyDescent="0.25">
      <c r="A101" s="61">
        <f t="shared" si="34"/>
        <v>1.9637194523580104</v>
      </c>
      <c r="B101" s="43">
        <f t="shared" si="49"/>
        <v>230</v>
      </c>
      <c r="C101" s="42">
        <f t="shared" si="56"/>
        <v>203.52979999999997</v>
      </c>
      <c r="D101" s="51">
        <f t="shared" si="56"/>
        <v>300</v>
      </c>
      <c r="E101" s="56">
        <f t="shared" si="56"/>
        <v>0.2</v>
      </c>
      <c r="F101" s="57">
        <f t="shared" si="56"/>
        <v>980.23210993750001</v>
      </c>
      <c r="G101" s="58">
        <f t="shared" si="56"/>
        <v>2.6584931595742973E-4</v>
      </c>
      <c r="H101" s="58">
        <f t="shared" si="56"/>
        <v>4.3110319016750285E-4</v>
      </c>
      <c r="I101" s="48">
        <f t="shared" si="56"/>
        <v>203.52979999999997</v>
      </c>
      <c r="J101" s="49">
        <f t="shared" si="50"/>
        <v>3.2534631569785533E-2</v>
      </c>
      <c r="K101" s="50">
        <f t="shared" si="51"/>
        <v>1.9637194523580104</v>
      </c>
      <c r="L101" s="51">
        <f t="shared" si="26"/>
        <v>1473671.9787078635</v>
      </c>
      <c r="M101" s="49">
        <f t="shared" si="27"/>
        <v>1.9815072623547949E-2</v>
      </c>
      <c r="N101" s="43">
        <f t="shared" si="28"/>
        <v>0.55200972739026588</v>
      </c>
      <c r="O101" s="43">
        <f t="shared" si="29"/>
        <v>0.55200972739026588</v>
      </c>
      <c r="P101" s="52">
        <f t="shared" si="52"/>
        <v>17.297548070473272</v>
      </c>
      <c r="Q101" s="52">
        <f t="shared" si="36"/>
        <v>28.049830139306628</v>
      </c>
      <c r="R101" s="54">
        <f t="shared" si="53"/>
        <v>8.8031107970115379</v>
      </c>
      <c r="S101" s="54">
        <f t="shared" si="37"/>
        <v>37.64828686754889</v>
      </c>
      <c r="T101" s="54">
        <f t="shared" si="38"/>
        <v>17.84955779786354</v>
      </c>
      <c r="U101" s="54">
        <f t="shared" si="39"/>
        <v>19.798729069685358</v>
      </c>
      <c r="V101" s="54">
        <f t="shared" si="30"/>
        <v>174.96709701651133</v>
      </c>
      <c r="W101" s="54">
        <f t="shared" si="31"/>
        <v>175.44437151746212</v>
      </c>
      <c r="X101" s="54">
        <f t="shared" si="32"/>
        <v>194.60289256528341</v>
      </c>
      <c r="Y101" s="54">
        <f t="shared" si="40"/>
        <v>370.04726408274553</v>
      </c>
      <c r="Z101" s="43">
        <f t="shared" si="54"/>
        <v>12.650000000000002</v>
      </c>
      <c r="AA101" s="54">
        <f t="shared" si="55"/>
        <v>72.102626551008726</v>
      </c>
      <c r="AB101" s="54">
        <f t="shared" si="41"/>
        <v>28.049830139306628</v>
      </c>
      <c r="AC101" s="54">
        <f t="shared" si="33"/>
        <v>72.102626551008726</v>
      </c>
    </row>
    <row r="102" spans="1:29" x14ac:dyDescent="0.25">
      <c r="A102" s="61">
        <f t="shared" si="34"/>
        <v>1.9850642290140759</v>
      </c>
      <c r="B102" s="43">
        <f t="shared" si="49"/>
        <v>232.5</v>
      </c>
      <c r="C102" s="42">
        <f t="shared" si="56"/>
        <v>203.52979999999997</v>
      </c>
      <c r="D102" s="51">
        <f t="shared" si="56"/>
        <v>300</v>
      </c>
      <c r="E102" s="56">
        <f t="shared" si="56"/>
        <v>0.2</v>
      </c>
      <c r="F102" s="57">
        <f t="shared" si="56"/>
        <v>980.23210993750001</v>
      </c>
      <c r="G102" s="58">
        <f t="shared" si="56"/>
        <v>2.6584931595742973E-4</v>
      </c>
      <c r="H102" s="58">
        <f t="shared" si="56"/>
        <v>4.3110319016750285E-4</v>
      </c>
      <c r="I102" s="48">
        <f t="shared" si="56"/>
        <v>203.52979999999997</v>
      </c>
      <c r="J102" s="49">
        <f t="shared" si="50"/>
        <v>3.2534631569785533E-2</v>
      </c>
      <c r="K102" s="50">
        <f t="shared" si="51"/>
        <v>1.9850642290140759</v>
      </c>
      <c r="L102" s="51">
        <f t="shared" si="26"/>
        <v>1489690.1523894705</v>
      </c>
      <c r="M102" s="49">
        <f t="shared" si="27"/>
        <v>1.981238604393867E-2</v>
      </c>
      <c r="N102" s="43">
        <f t="shared" si="28"/>
        <v>0.56399867860392738</v>
      </c>
      <c r="O102" s="43">
        <f t="shared" si="29"/>
        <v>0.56399867860392738</v>
      </c>
      <c r="P102" s="52">
        <f t="shared" si="52"/>
        <v>17.485564897326245</v>
      </c>
      <c r="Q102" s="52">
        <f t="shared" si="36"/>
        <v>28.354719597342569</v>
      </c>
      <c r="R102" s="54">
        <f t="shared" si="53"/>
        <v>8.8031107970115379</v>
      </c>
      <c r="S102" s="54">
        <f t="shared" si="37"/>
        <v>38.165171054865127</v>
      </c>
      <c r="T102" s="54">
        <f t="shared" si="38"/>
        <v>18.049563575930172</v>
      </c>
      <c r="U102" s="54">
        <f t="shared" si="39"/>
        <v>20.115607478934958</v>
      </c>
      <c r="V102" s="54">
        <f t="shared" si="30"/>
        <v>176.9276178748508</v>
      </c>
      <c r="W102" s="54">
        <f t="shared" si="31"/>
        <v>179.33861245315234</v>
      </c>
      <c r="X102" s="54">
        <f t="shared" si="32"/>
        <v>199.86661277146911</v>
      </c>
      <c r="Y102" s="54">
        <f t="shared" si="40"/>
        <v>379.20522522462147</v>
      </c>
      <c r="Z102" s="43">
        <f t="shared" si="54"/>
        <v>12.787500000000001</v>
      </c>
      <c r="AA102" s="54">
        <f t="shared" si="55"/>
        <v>71.303663082262403</v>
      </c>
      <c r="AB102" s="54">
        <f t="shared" si="41"/>
        <v>28.354719597342569</v>
      </c>
      <c r="AC102" s="54">
        <f t="shared" si="33"/>
        <v>71.303663082262403</v>
      </c>
    </row>
    <row r="103" spans="1:29" x14ac:dyDescent="0.25">
      <c r="A103" s="61">
        <f t="shared" si="34"/>
        <v>2.0064090056701414</v>
      </c>
      <c r="B103" s="43">
        <f t="shared" si="49"/>
        <v>235</v>
      </c>
      <c r="C103" s="42">
        <f t="shared" si="56"/>
        <v>203.52979999999997</v>
      </c>
      <c r="D103" s="51">
        <f t="shared" si="56"/>
        <v>300</v>
      </c>
      <c r="E103" s="56">
        <f t="shared" si="56"/>
        <v>0.2</v>
      </c>
      <c r="F103" s="57">
        <f t="shared" si="56"/>
        <v>980.23210993750001</v>
      </c>
      <c r="G103" s="58">
        <f t="shared" si="56"/>
        <v>2.6584931595742973E-4</v>
      </c>
      <c r="H103" s="58">
        <f t="shared" si="56"/>
        <v>4.3110319016750285E-4</v>
      </c>
      <c r="I103" s="48">
        <f t="shared" si="56"/>
        <v>203.52979999999997</v>
      </c>
      <c r="J103" s="49">
        <f t="shared" si="50"/>
        <v>3.2534631569785533E-2</v>
      </c>
      <c r="K103" s="50">
        <f t="shared" si="51"/>
        <v>2.0064090056701414</v>
      </c>
      <c r="L103" s="51">
        <f t="shared" si="26"/>
        <v>1505708.326071078</v>
      </c>
      <c r="M103" s="49">
        <f t="shared" si="27"/>
        <v>1.9809752881274043E-2</v>
      </c>
      <c r="N103" s="43">
        <f t="shared" si="28"/>
        <v>0.5761163132993915</v>
      </c>
      <c r="O103" s="43">
        <f t="shared" si="29"/>
        <v>0.5761163132993915</v>
      </c>
      <c r="P103" s="52">
        <f t="shared" si="52"/>
        <v>17.673581724179215</v>
      </c>
      <c r="Q103" s="52">
        <f t="shared" si="36"/>
        <v>28.659609055378507</v>
      </c>
      <c r="R103" s="54">
        <f t="shared" si="53"/>
        <v>8.8031107970115379</v>
      </c>
      <c r="S103" s="54">
        <f t="shared" si="37"/>
        <v>38.682312609144958</v>
      </c>
      <c r="T103" s="54">
        <f t="shared" si="38"/>
        <v>18.249698037478606</v>
      </c>
      <c r="U103" s="54">
        <f t="shared" si="39"/>
        <v>20.43261457166636</v>
      </c>
      <c r="V103" s="54">
        <f t="shared" si="30"/>
        <v>178.88940012999907</v>
      </c>
      <c r="W103" s="54">
        <f t="shared" si="31"/>
        <v>183.27688200031932</v>
      </c>
      <c r="X103" s="54">
        <f t="shared" si="32"/>
        <v>205.19933437357238</v>
      </c>
      <c r="Y103" s="54">
        <f t="shared" si="40"/>
        <v>388.4762163738917</v>
      </c>
      <c r="Z103" s="43">
        <f t="shared" si="54"/>
        <v>12.925000000000002</v>
      </c>
      <c r="AA103" s="54">
        <f t="shared" si="55"/>
        <v>70.521714789852666</v>
      </c>
      <c r="AB103" s="54">
        <f t="shared" si="41"/>
        <v>28.659609055378507</v>
      </c>
      <c r="AC103" s="54">
        <f t="shared" si="33"/>
        <v>70.521714789852666</v>
      </c>
    </row>
    <row r="104" spans="1:29" x14ac:dyDescent="0.25">
      <c r="A104" s="61">
        <f t="shared" si="34"/>
        <v>2.0277537823262066</v>
      </c>
      <c r="B104" s="43">
        <f t="shared" si="49"/>
        <v>237.5</v>
      </c>
      <c r="C104" s="42">
        <f t="shared" si="56"/>
        <v>203.52979999999997</v>
      </c>
      <c r="D104" s="51">
        <f t="shared" si="56"/>
        <v>300</v>
      </c>
      <c r="E104" s="56">
        <f t="shared" si="56"/>
        <v>0.2</v>
      </c>
      <c r="F104" s="57">
        <f t="shared" si="56"/>
        <v>980.23210993750001</v>
      </c>
      <c r="G104" s="58">
        <f t="shared" si="56"/>
        <v>2.6584931595742973E-4</v>
      </c>
      <c r="H104" s="58">
        <f t="shared" si="56"/>
        <v>4.3110319016750285E-4</v>
      </c>
      <c r="I104" s="48">
        <f t="shared" si="56"/>
        <v>203.52979999999997</v>
      </c>
      <c r="J104" s="49">
        <f t="shared" si="50"/>
        <v>3.2534631569785533E-2</v>
      </c>
      <c r="K104" s="50">
        <f t="shared" si="51"/>
        <v>2.0277537823262066</v>
      </c>
      <c r="L104" s="51">
        <f t="shared" si="26"/>
        <v>1521726.499752685</v>
      </c>
      <c r="M104" s="49">
        <f t="shared" si="27"/>
        <v>1.980717152997399E-2</v>
      </c>
      <c r="N104" s="43">
        <f t="shared" si="28"/>
        <v>0.58836263041542447</v>
      </c>
      <c r="O104" s="43">
        <f t="shared" si="29"/>
        <v>0.58836263041542447</v>
      </c>
      <c r="P104" s="52">
        <f t="shared" si="52"/>
        <v>17.861598551032188</v>
      </c>
      <c r="Q104" s="52">
        <f t="shared" si="36"/>
        <v>28.964498513414451</v>
      </c>
      <c r="R104" s="54">
        <f t="shared" si="53"/>
        <v>8.8031107970115379</v>
      </c>
      <c r="S104" s="54">
        <f t="shared" si="37"/>
        <v>39.199711528265951</v>
      </c>
      <c r="T104" s="54">
        <f t="shared" si="38"/>
        <v>18.449961181447613</v>
      </c>
      <c r="U104" s="54">
        <f t="shared" si="39"/>
        <v>20.749750346818338</v>
      </c>
      <c r="V104" s="54">
        <f t="shared" si="30"/>
        <v>180.85244377155362</v>
      </c>
      <c r="W104" s="54">
        <f t="shared" si="31"/>
        <v>187.25922139289776</v>
      </c>
      <c r="X104" s="54">
        <f t="shared" si="32"/>
        <v>210.60109860552799</v>
      </c>
      <c r="Y104" s="54">
        <f t="shared" si="40"/>
        <v>397.86031999842578</v>
      </c>
      <c r="Z104" s="43">
        <f t="shared" si="54"/>
        <v>13.062500000000002</v>
      </c>
      <c r="AA104" s="54">
        <f t="shared" si="55"/>
        <v>69.756244327177512</v>
      </c>
      <c r="AB104" s="54">
        <f t="shared" si="41"/>
        <v>28.964498513414451</v>
      </c>
      <c r="AC104" s="54">
        <f t="shared" si="33"/>
        <v>69.756244327177512</v>
      </c>
    </row>
    <row r="105" spans="1:29" x14ac:dyDescent="0.25">
      <c r="A105" s="61">
        <f t="shared" si="34"/>
        <v>2.0490985589822719</v>
      </c>
      <c r="B105" s="43">
        <f t="shared" si="49"/>
        <v>240</v>
      </c>
      <c r="C105" s="42">
        <f t="shared" si="56"/>
        <v>203.52979999999997</v>
      </c>
      <c r="D105" s="51">
        <f t="shared" si="56"/>
        <v>300</v>
      </c>
      <c r="E105" s="56">
        <f t="shared" si="56"/>
        <v>0.2</v>
      </c>
      <c r="F105" s="57">
        <f t="shared" si="56"/>
        <v>980.23210993750001</v>
      </c>
      <c r="G105" s="58">
        <f t="shared" si="56"/>
        <v>2.6584931595742973E-4</v>
      </c>
      <c r="H105" s="58">
        <f t="shared" si="56"/>
        <v>4.3110319016750285E-4</v>
      </c>
      <c r="I105" s="48">
        <f t="shared" si="56"/>
        <v>203.52979999999997</v>
      </c>
      <c r="J105" s="49">
        <f t="shared" si="50"/>
        <v>3.2534631569785533E-2</v>
      </c>
      <c r="K105" s="50">
        <f t="shared" si="51"/>
        <v>2.0490985589822719</v>
      </c>
      <c r="L105" s="51">
        <f t="shared" si="26"/>
        <v>1537744.6734342927</v>
      </c>
      <c r="M105" s="49">
        <f t="shared" si="27"/>
        <v>1.9804640448733226E-2</v>
      </c>
      <c r="N105" s="43">
        <f t="shared" si="28"/>
        <v>0.60073762891283311</v>
      </c>
      <c r="O105" s="43">
        <f t="shared" si="29"/>
        <v>0.60073762891283311</v>
      </c>
      <c r="P105" s="52">
        <f t="shared" si="52"/>
        <v>18.049615377885157</v>
      </c>
      <c r="Q105" s="52">
        <f t="shared" si="36"/>
        <v>29.269387971450392</v>
      </c>
      <c r="R105" s="54">
        <f t="shared" si="53"/>
        <v>8.8031107970115379</v>
      </c>
      <c r="S105" s="54">
        <f t="shared" si="37"/>
        <v>39.717367810149682</v>
      </c>
      <c r="T105" s="54">
        <f t="shared" si="38"/>
        <v>18.650353006797989</v>
      </c>
      <c r="U105" s="54">
        <f t="shared" si="39"/>
        <v>21.067014803351686</v>
      </c>
      <c r="V105" s="54">
        <f t="shared" si="30"/>
        <v>182.8167487893279</v>
      </c>
      <c r="W105" s="54">
        <f t="shared" si="31"/>
        <v>191.28567186459478</v>
      </c>
      <c r="X105" s="54">
        <f t="shared" si="32"/>
        <v>216.07194670104292</v>
      </c>
      <c r="Y105" s="54">
        <f t="shared" si="40"/>
        <v>407.35761856563772</v>
      </c>
      <c r="Z105" s="43">
        <f t="shared" si="54"/>
        <v>13.200000000000001</v>
      </c>
      <c r="AA105" s="54">
        <f t="shared" si="55"/>
        <v>69.006736737416873</v>
      </c>
      <c r="AB105" s="54">
        <f t="shared" si="41"/>
        <v>29.269387971450392</v>
      </c>
      <c r="AC105" s="54">
        <f t="shared" si="33"/>
        <v>69.006736737416873</v>
      </c>
    </row>
    <row r="106" spans="1:29" x14ac:dyDescent="0.25">
      <c r="A106" s="61">
        <f t="shared" si="34"/>
        <v>2.0704433356383376</v>
      </c>
      <c r="B106" s="43">
        <f t="shared" si="49"/>
        <v>242.5</v>
      </c>
      <c r="C106" s="42">
        <f t="shared" si="56"/>
        <v>203.52979999999997</v>
      </c>
      <c r="D106" s="51">
        <f t="shared" si="56"/>
        <v>300</v>
      </c>
      <c r="E106" s="56">
        <f t="shared" si="56"/>
        <v>0.2</v>
      </c>
      <c r="F106" s="57">
        <f t="shared" si="56"/>
        <v>980.23210993750001</v>
      </c>
      <c r="G106" s="58">
        <f t="shared" si="56"/>
        <v>2.6584931595742973E-4</v>
      </c>
      <c r="H106" s="58">
        <f t="shared" si="56"/>
        <v>4.3110319016750285E-4</v>
      </c>
      <c r="I106" s="48">
        <f t="shared" si="56"/>
        <v>203.52979999999997</v>
      </c>
      <c r="J106" s="49">
        <f t="shared" si="50"/>
        <v>3.2534631569785533E-2</v>
      </c>
      <c r="K106" s="50">
        <f t="shared" si="51"/>
        <v>2.0704433356383376</v>
      </c>
      <c r="L106" s="51">
        <f t="shared" si="26"/>
        <v>1553762.8471158999</v>
      </c>
      <c r="M106" s="49">
        <f t="shared" si="27"/>
        <v>1.9802158157319685E-2</v>
      </c>
      <c r="N106" s="43">
        <f t="shared" si="28"/>
        <v>0.6132413077737745</v>
      </c>
      <c r="O106" s="43">
        <f t="shared" si="29"/>
        <v>0.6132413077737745</v>
      </c>
      <c r="P106" s="52">
        <f t="shared" si="52"/>
        <v>18.237632204738127</v>
      </c>
      <c r="Q106" s="52">
        <f t="shared" si="36"/>
        <v>29.574277429486333</v>
      </c>
      <c r="R106" s="54">
        <f t="shared" si="53"/>
        <v>8.8031107970115379</v>
      </c>
      <c r="S106" s="54">
        <f t="shared" si="37"/>
        <v>40.235281452760475</v>
      </c>
      <c r="T106" s="54">
        <f t="shared" si="38"/>
        <v>18.8508735125119</v>
      </c>
      <c r="U106" s="54">
        <f t="shared" si="39"/>
        <v>21.384407940248568</v>
      </c>
      <c r="V106" s="54">
        <f t="shared" si="30"/>
        <v>184.7823151733447</v>
      </c>
      <c r="W106" s="54">
        <f t="shared" si="31"/>
        <v>195.35627464889467</v>
      </c>
      <c r="X106" s="54">
        <f t="shared" si="32"/>
        <v>221.61191989360159</v>
      </c>
      <c r="Y106" s="54">
        <f t="shared" si="40"/>
        <v>416.96819454249624</v>
      </c>
      <c r="Z106" s="43">
        <f t="shared" si="54"/>
        <v>13.337500000000002</v>
      </c>
      <c r="AA106" s="54">
        <f t="shared" si="55"/>
        <v>68.272698299406613</v>
      </c>
      <c r="AB106" s="54">
        <f t="shared" si="41"/>
        <v>29.574277429486333</v>
      </c>
      <c r="AC106" s="54">
        <f t="shared" si="33"/>
        <v>68.272698299406613</v>
      </c>
    </row>
    <row r="107" spans="1:29" x14ac:dyDescent="0.25">
      <c r="A107" s="61">
        <f t="shared" si="34"/>
        <v>2.0917881122944029</v>
      </c>
      <c r="B107" s="43">
        <f t="shared" si="49"/>
        <v>245</v>
      </c>
      <c r="C107" s="42">
        <f t="shared" ref="C107:I122" si="57">C106</f>
        <v>203.52979999999997</v>
      </c>
      <c r="D107" s="51">
        <f t="shared" si="57"/>
        <v>300</v>
      </c>
      <c r="E107" s="56">
        <f t="shared" si="57"/>
        <v>0.2</v>
      </c>
      <c r="F107" s="57">
        <f t="shared" si="57"/>
        <v>980.23210993750001</v>
      </c>
      <c r="G107" s="58">
        <f t="shared" si="57"/>
        <v>2.6584931595742973E-4</v>
      </c>
      <c r="H107" s="58">
        <f t="shared" si="57"/>
        <v>4.3110319016750285E-4</v>
      </c>
      <c r="I107" s="48">
        <f t="shared" si="57"/>
        <v>203.52979999999997</v>
      </c>
      <c r="J107" s="49">
        <f t="shared" si="50"/>
        <v>3.2534631569785533E-2</v>
      </c>
      <c r="K107" s="50">
        <f t="shared" si="51"/>
        <v>2.0917881122944029</v>
      </c>
      <c r="L107" s="51">
        <f t="shared" si="26"/>
        <v>1569781.0207975071</v>
      </c>
      <c r="M107" s="49">
        <f t="shared" si="27"/>
        <v>1.9799723233563077E-2</v>
      </c>
      <c r="N107" s="43">
        <f t="shared" si="28"/>
        <v>0.62587366600109129</v>
      </c>
      <c r="O107" s="43">
        <f t="shared" si="29"/>
        <v>0.62587366600109129</v>
      </c>
      <c r="P107" s="52">
        <f t="shared" si="52"/>
        <v>18.425649031591096</v>
      </c>
      <c r="Q107" s="52">
        <f t="shared" si="36"/>
        <v>29.87916688752227</v>
      </c>
      <c r="R107" s="54">
        <f t="shared" si="53"/>
        <v>8.8031107970115379</v>
      </c>
      <c r="S107" s="54">
        <f t="shared" si="37"/>
        <v>40.753452454104007</v>
      </c>
      <c r="T107" s="54">
        <f t="shared" si="38"/>
        <v>19.051522697592187</v>
      </c>
      <c r="U107" s="54">
        <f t="shared" si="39"/>
        <v>21.701929756511824</v>
      </c>
      <c r="V107" s="54">
        <f t="shared" si="30"/>
        <v>186.74914291382962</v>
      </c>
      <c r="W107" s="54">
        <f t="shared" si="31"/>
        <v>199.47107097906348</v>
      </c>
      <c r="X107" s="54">
        <f t="shared" si="32"/>
        <v>227.22105941646996</v>
      </c>
      <c r="Y107" s="54">
        <f t="shared" si="40"/>
        <v>426.69213039553347</v>
      </c>
      <c r="Z107" s="43">
        <f t="shared" si="54"/>
        <v>13.475000000000001</v>
      </c>
      <c r="AA107" s="54">
        <f t="shared" si="55"/>
        <v>67.553655444173856</v>
      </c>
      <c r="AB107" s="54">
        <f t="shared" si="41"/>
        <v>29.87916688752227</v>
      </c>
      <c r="AC107" s="54">
        <f t="shared" si="33"/>
        <v>67.553655444173856</v>
      </c>
    </row>
    <row r="108" spans="1:29" x14ac:dyDescent="0.25">
      <c r="A108" s="61">
        <f t="shared" si="34"/>
        <v>2.1131328889504681</v>
      </c>
      <c r="B108" s="43">
        <f t="shared" si="49"/>
        <v>247.5</v>
      </c>
      <c r="C108" s="42">
        <f t="shared" si="57"/>
        <v>203.52979999999997</v>
      </c>
      <c r="D108" s="51">
        <f t="shared" si="57"/>
        <v>300</v>
      </c>
      <c r="E108" s="56">
        <f t="shared" si="57"/>
        <v>0.2</v>
      </c>
      <c r="F108" s="57">
        <f t="shared" si="57"/>
        <v>980.23210993750001</v>
      </c>
      <c r="G108" s="58">
        <f t="shared" si="57"/>
        <v>2.6584931595742973E-4</v>
      </c>
      <c r="H108" s="58">
        <f t="shared" si="57"/>
        <v>4.3110319016750285E-4</v>
      </c>
      <c r="I108" s="48">
        <f t="shared" si="57"/>
        <v>203.52979999999997</v>
      </c>
      <c r="J108" s="49">
        <f t="shared" si="50"/>
        <v>3.2534631569785533E-2</v>
      </c>
      <c r="K108" s="50">
        <f t="shared" si="51"/>
        <v>2.1131328889504681</v>
      </c>
      <c r="L108" s="51">
        <f t="shared" si="26"/>
        <v>1585799.1944791144</v>
      </c>
      <c r="M108" s="49">
        <f t="shared" si="27"/>
        <v>1.9797334310520599E-2</v>
      </c>
      <c r="N108" s="43">
        <f t="shared" si="28"/>
        <v>0.63863470261767874</v>
      </c>
      <c r="O108" s="43">
        <f t="shared" si="29"/>
        <v>0.63863470261767874</v>
      </c>
      <c r="P108" s="52">
        <f t="shared" si="52"/>
        <v>18.613665858444069</v>
      </c>
      <c r="Q108" s="52">
        <f t="shared" si="36"/>
        <v>30.184056345558218</v>
      </c>
      <c r="R108" s="54">
        <f t="shared" si="53"/>
        <v>8.8031107970115379</v>
      </c>
      <c r="S108" s="54">
        <f t="shared" si="37"/>
        <v>41.271880812226101</v>
      </c>
      <c r="T108" s="54">
        <f t="shared" si="38"/>
        <v>19.252300561061748</v>
      </c>
      <c r="U108" s="54">
        <f t="shared" si="39"/>
        <v>22.01958025116436</v>
      </c>
      <c r="V108" s="54">
        <f t="shared" si="30"/>
        <v>188.71723200120474</v>
      </c>
      <c r="W108" s="54">
        <f t="shared" si="31"/>
        <v>203.63010208815311</v>
      </c>
      <c r="X108" s="54">
        <f t="shared" si="32"/>
        <v>232.89940650269992</v>
      </c>
      <c r="Y108" s="54">
        <f t="shared" si="40"/>
        <v>436.52950859085303</v>
      </c>
      <c r="Z108" s="43">
        <f t="shared" si="54"/>
        <v>13.612500000000002</v>
      </c>
      <c r="AA108" s="54">
        <f t="shared" si="55"/>
        <v>66.849153737137755</v>
      </c>
      <c r="AB108" s="54">
        <f t="shared" si="41"/>
        <v>30.184056345558218</v>
      </c>
      <c r="AC108" s="54">
        <f t="shared" si="33"/>
        <v>66.849153737137755</v>
      </c>
    </row>
    <row r="109" spans="1:29" x14ac:dyDescent="0.25">
      <c r="A109" s="61">
        <f t="shared" si="34"/>
        <v>2.1344776656065334</v>
      </c>
      <c r="B109" s="43">
        <f t="shared" si="49"/>
        <v>250</v>
      </c>
      <c r="C109" s="42">
        <f t="shared" si="57"/>
        <v>203.52979999999997</v>
      </c>
      <c r="D109" s="51">
        <f t="shared" si="57"/>
        <v>300</v>
      </c>
      <c r="E109" s="56">
        <f t="shared" si="57"/>
        <v>0.2</v>
      </c>
      <c r="F109" s="57">
        <f t="shared" si="57"/>
        <v>980.23210993750001</v>
      </c>
      <c r="G109" s="58">
        <f t="shared" si="57"/>
        <v>2.6584931595742973E-4</v>
      </c>
      <c r="H109" s="58">
        <f t="shared" si="57"/>
        <v>4.3110319016750285E-4</v>
      </c>
      <c r="I109" s="48">
        <f t="shared" si="57"/>
        <v>203.52979999999997</v>
      </c>
      <c r="J109" s="49">
        <f t="shared" si="50"/>
        <v>3.2534631569785533E-2</v>
      </c>
      <c r="K109" s="50">
        <f t="shared" si="51"/>
        <v>2.1344776656065334</v>
      </c>
      <c r="L109" s="51">
        <f t="shared" si="26"/>
        <v>1601817.3681607216</v>
      </c>
      <c r="M109" s="49">
        <f t="shared" si="27"/>
        <v>1.9794990073807611E-2</v>
      </c>
      <c r="N109" s="43">
        <f t="shared" si="28"/>
        <v>0.65152441666587435</v>
      </c>
      <c r="O109" s="43">
        <f t="shared" si="29"/>
        <v>0.65152441666587435</v>
      </c>
      <c r="P109" s="52">
        <f t="shared" si="52"/>
        <v>18.801682685297038</v>
      </c>
      <c r="Q109" s="52">
        <f t="shared" si="36"/>
        <v>30.488945803594159</v>
      </c>
      <c r="R109" s="54">
        <f t="shared" si="53"/>
        <v>8.8031107970115379</v>
      </c>
      <c r="S109" s="54">
        <f t="shared" si="37"/>
        <v>41.790566525211403</v>
      </c>
      <c r="T109" s="54">
        <f t="shared" si="38"/>
        <v>19.453207101962914</v>
      </c>
      <c r="U109" s="54">
        <f t="shared" si="39"/>
        <v>22.337359423248497</v>
      </c>
      <c r="V109" s="54">
        <f t="shared" si="30"/>
        <v>190.68658242608265</v>
      </c>
      <c r="W109" s="54">
        <f t="shared" si="31"/>
        <v>207.83340920900545</v>
      </c>
      <c r="X109" s="54">
        <f t="shared" si="32"/>
        <v>238.64700238513348</v>
      </c>
      <c r="Y109" s="54">
        <f t="shared" si="40"/>
        <v>446.4804115941389</v>
      </c>
      <c r="Z109" s="43">
        <f t="shared" si="54"/>
        <v>13.750000000000002</v>
      </c>
      <c r="AA109" s="54">
        <f t="shared" si="55"/>
        <v>66.158756921378611</v>
      </c>
      <c r="AB109" s="54">
        <f t="shared" si="41"/>
        <v>30.488945803594159</v>
      </c>
      <c r="AC109" s="54">
        <f t="shared" si="33"/>
        <v>66.158756921378611</v>
      </c>
    </row>
    <row r="110" spans="1:29" x14ac:dyDescent="0.25">
      <c r="A110" s="61">
        <f t="shared" si="34"/>
        <v>2.1558224422625987</v>
      </c>
      <c r="B110" s="43">
        <f t="shared" si="49"/>
        <v>252.5</v>
      </c>
      <c r="C110" s="42">
        <f t="shared" si="57"/>
        <v>203.52979999999997</v>
      </c>
      <c r="D110" s="51">
        <f t="shared" si="57"/>
        <v>300</v>
      </c>
      <c r="E110" s="56">
        <f t="shared" si="57"/>
        <v>0.2</v>
      </c>
      <c r="F110" s="57">
        <f t="shared" si="57"/>
        <v>980.23210993750001</v>
      </c>
      <c r="G110" s="58">
        <f t="shared" si="57"/>
        <v>2.6584931595742973E-4</v>
      </c>
      <c r="H110" s="58">
        <f t="shared" si="57"/>
        <v>4.3110319016750285E-4</v>
      </c>
      <c r="I110" s="48">
        <f t="shared" si="57"/>
        <v>203.52979999999997</v>
      </c>
      <c r="J110" s="49">
        <f t="shared" si="50"/>
        <v>3.2534631569785533E-2</v>
      </c>
      <c r="K110" s="50">
        <f t="shared" si="51"/>
        <v>2.1558224422625987</v>
      </c>
      <c r="L110" s="51">
        <f t="shared" si="26"/>
        <v>1617835.5418423289</v>
      </c>
      <c r="M110" s="49">
        <f t="shared" si="27"/>
        <v>1.9792689259082244E-2</v>
      </c>
      <c r="N110" s="43">
        <f t="shared" si="28"/>
        <v>0.66454280720687309</v>
      </c>
      <c r="O110" s="43">
        <f t="shared" si="29"/>
        <v>0.66454280720687309</v>
      </c>
      <c r="P110" s="52">
        <f t="shared" si="52"/>
        <v>18.989699512150008</v>
      </c>
      <c r="Q110" s="52">
        <f t="shared" si="36"/>
        <v>30.793835261630093</v>
      </c>
      <c r="R110" s="54">
        <f t="shared" si="53"/>
        <v>8.8031107970115379</v>
      </c>
      <c r="S110" s="54">
        <f t="shared" si="37"/>
        <v>42.309509591182305</v>
      </c>
      <c r="T110" s="54">
        <f t="shared" si="38"/>
        <v>19.654242319356882</v>
      </c>
      <c r="U110" s="54">
        <f t="shared" si="39"/>
        <v>22.65526727182543</v>
      </c>
      <c r="V110" s="54">
        <f t="shared" si="30"/>
        <v>192.65719417926101</v>
      </c>
      <c r="W110" s="54">
        <f t="shared" si="31"/>
        <v>212.08103357425694</v>
      </c>
      <c r="X110" s="54">
        <f t="shared" si="32"/>
        <v>244.46388829640688</v>
      </c>
      <c r="Y110" s="54">
        <f t="shared" si="40"/>
        <v>456.54492187066381</v>
      </c>
      <c r="Z110" s="43">
        <f t="shared" si="54"/>
        <v>13.887500000000001</v>
      </c>
      <c r="AA110" s="54">
        <f t="shared" si="55"/>
        <v>65.482046017743059</v>
      </c>
      <c r="AB110" s="54">
        <f t="shared" si="41"/>
        <v>30.793835261630093</v>
      </c>
      <c r="AC110" s="54">
        <f t="shared" si="33"/>
        <v>65.482046017743059</v>
      </c>
    </row>
    <row r="111" spans="1:29" x14ac:dyDescent="0.25">
      <c r="A111" s="61">
        <f t="shared" si="34"/>
        <v>2.1771672189186639</v>
      </c>
      <c r="B111" s="43">
        <f t="shared" si="49"/>
        <v>255</v>
      </c>
      <c r="C111" s="42">
        <f t="shared" si="57"/>
        <v>203.52979999999997</v>
      </c>
      <c r="D111" s="51">
        <f t="shared" si="57"/>
        <v>300</v>
      </c>
      <c r="E111" s="56">
        <f t="shared" si="57"/>
        <v>0.2</v>
      </c>
      <c r="F111" s="57">
        <f t="shared" si="57"/>
        <v>980.23210993750001</v>
      </c>
      <c r="G111" s="58">
        <f t="shared" si="57"/>
        <v>2.6584931595742973E-4</v>
      </c>
      <c r="H111" s="58">
        <f t="shared" si="57"/>
        <v>4.3110319016750285E-4</v>
      </c>
      <c r="I111" s="48">
        <f t="shared" si="57"/>
        <v>203.52979999999997</v>
      </c>
      <c r="J111" s="49">
        <f t="shared" si="50"/>
        <v>3.2534631569785533E-2</v>
      </c>
      <c r="K111" s="50">
        <f t="shared" si="51"/>
        <v>2.1771672189186639</v>
      </c>
      <c r="L111" s="51">
        <f t="shared" si="26"/>
        <v>1633853.7155239356</v>
      </c>
      <c r="M111" s="49">
        <f t="shared" si="27"/>
        <v>1.9790430649673566E-2</v>
      </c>
      <c r="N111" s="43">
        <f t="shared" si="28"/>
        <v>0.67768987332016706</v>
      </c>
      <c r="O111" s="43">
        <f t="shared" si="29"/>
        <v>0.67768987332016706</v>
      </c>
      <c r="P111" s="52">
        <f t="shared" si="52"/>
        <v>19.177716339002977</v>
      </c>
      <c r="Q111" s="52">
        <f t="shared" si="36"/>
        <v>31.098724719666038</v>
      </c>
      <c r="R111" s="54">
        <f t="shared" si="53"/>
        <v>8.8031107970115379</v>
      </c>
      <c r="S111" s="54">
        <f t="shared" si="37"/>
        <v>42.828710008297804</v>
      </c>
      <c r="T111" s="54">
        <f t="shared" si="38"/>
        <v>19.855406212323143</v>
      </c>
      <c r="U111" s="54">
        <f t="shared" si="39"/>
        <v>22.973303795974665</v>
      </c>
      <c r="V111" s="54">
        <f t="shared" si="30"/>
        <v>194.62906725171658</v>
      </c>
      <c r="W111" s="54">
        <f t="shared" si="31"/>
        <v>216.3730164163419</v>
      </c>
      <c r="X111" s="54">
        <f t="shared" si="32"/>
        <v>250.35010546895467</v>
      </c>
      <c r="Y111" s="54">
        <f t="shared" si="40"/>
        <v>466.72312188529656</v>
      </c>
      <c r="Z111" s="43">
        <f t="shared" si="54"/>
        <v>14.025000000000002</v>
      </c>
      <c r="AA111" s="54">
        <f t="shared" si="55"/>
        <v>64.818618477884939</v>
      </c>
      <c r="AB111" s="54">
        <f t="shared" si="41"/>
        <v>31.098724719666038</v>
      </c>
      <c r="AC111" s="54">
        <f t="shared" si="33"/>
        <v>64.818618477884939</v>
      </c>
    </row>
    <row r="112" spans="1:29" x14ac:dyDescent="0.25">
      <c r="A112" s="61">
        <f t="shared" si="34"/>
        <v>2.1985119955747292</v>
      </c>
      <c r="B112" s="43">
        <f t="shared" si="49"/>
        <v>257.5</v>
      </c>
      <c r="C112" s="42">
        <f t="shared" si="57"/>
        <v>203.52979999999997</v>
      </c>
      <c r="D112" s="51">
        <f t="shared" si="57"/>
        <v>300</v>
      </c>
      <c r="E112" s="56">
        <f t="shared" si="57"/>
        <v>0.2</v>
      </c>
      <c r="F112" s="57">
        <f t="shared" si="57"/>
        <v>980.23210993750001</v>
      </c>
      <c r="G112" s="58">
        <f t="shared" si="57"/>
        <v>2.6584931595742973E-4</v>
      </c>
      <c r="H112" s="58">
        <f t="shared" si="57"/>
        <v>4.3110319016750285E-4</v>
      </c>
      <c r="I112" s="48">
        <f t="shared" si="57"/>
        <v>203.52979999999997</v>
      </c>
      <c r="J112" s="49">
        <f t="shared" si="50"/>
        <v>3.2534631569785533E-2</v>
      </c>
      <c r="K112" s="50">
        <f t="shared" si="51"/>
        <v>2.1985119955747292</v>
      </c>
      <c r="L112" s="51">
        <f t="shared" si="26"/>
        <v>1649871.8892055429</v>
      </c>
      <c r="M112" s="49">
        <f t="shared" si="27"/>
        <v>1.9788213074343943E-2</v>
      </c>
      <c r="N112" s="43">
        <f t="shared" si="28"/>
        <v>0.69096561410300628</v>
      </c>
      <c r="O112" s="43">
        <f t="shared" si="29"/>
        <v>0.69096561410300628</v>
      </c>
      <c r="P112" s="52">
        <f t="shared" si="52"/>
        <v>19.365733165855946</v>
      </c>
      <c r="Q112" s="52">
        <f t="shared" si="36"/>
        <v>31.403614177701982</v>
      </c>
      <c r="R112" s="54">
        <f t="shared" si="53"/>
        <v>8.8031107970115379</v>
      </c>
      <c r="S112" s="54">
        <f t="shared" si="37"/>
        <v>43.348167774752397</v>
      </c>
      <c r="T112" s="54">
        <f t="shared" si="38"/>
        <v>20.056698779958953</v>
      </c>
      <c r="U112" s="54">
        <f t="shared" si="39"/>
        <v>23.291468994793451</v>
      </c>
      <c r="V112" s="54">
        <f t="shared" si="30"/>
        <v>196.60220163460048</v>
      </c>
      <c r="W112" s="54">
        <f t="shared" si="31"/>
        <v>220.70939896749701</v>
      </c>
      <c r="X112" s="54">
        <f t="shared" si="32"/>
        <v>256.30569513501342</v>
      </c>
      <c r="Y112" s="54">
        <f t="shared" si="40"/>
        <v>477.01509410251043</v>
      </c>
      <c r="Z112" s="43">
        <f t="shared" si="54"/>
        <v>14.162500000000001</v>
      </c>
      <c r="AA112" s="54">
        <f t="shared" si="55"/>
        <v>64.168087386643904</v>
      </c>
      <c r="AB112" s="54">
        <f t="shared" si="41"/>
        <v>31.403614177701982</v>
      </c>
      <c r="AC112" s="54">
        <f t="shared" si="33"/>
        <v>64.168087386643904</v>
      </c>
    </row>
    <row r="113" spans="1:29" x14ac:dyDescent="0.25">
      <c r="A113" s="61">
        <f t="shared" si="34"/>
        <v>2.2198567722307945</v>
      </c>
      <c r="B113" s="43">
        <f t="shared" si="49"/>
        <v>260</v>
      </c>
      <c r="C113" s="42">
        <f t="shared" si="57"/>
        <v>203.52979999999997</v>
      </c>
      <c r="D113" s="51">
        <f t="shared" si="57"/>
        <v>300</v>
      </c>
      <c r="E113" s="56">
        <f t="shared" si="57"/>
        <v>0.2</v>
      </c>
      <c r="F113" s="57">
        <f t="shared" si="57"/>
        <v>980.23210993750001</v>
      </c>
      <c r="G113" s="58">
        <f t="shared" si="57"/>
        <v>2.6584931595742973E-4</v>
      </c>
      <c r="H113" s="58">
        <f t="shared" si="57"/>
        <v>4.3110319016750285E-4</v>
      </c>
      <c r="I113" s="48">
        <f t="shared" si="57"/>
        <v>203.52979999999997</v>
      </c>
      <c r="J113" s="49">
        <f t="shared" si="50"/>
        <v>3.2534631569785533E-2</v>
      </c>
      <c r="K113" s="50">
        <f t="shared" si="51"/>
        <v>2.2198567722307945</v>
      </c>
      <c r="L113" s="51">
        <f t="shared" si="26"/>
        <v>1665890.0628871501</v>
      </c>
      <c r="M113" s="49">
        <f t="shared" si="27"/>
        <v>1.9786035405176632E-2</v>
      </c>
      <c r="N113" s="43">
        <f t="shared" si="28"/>
        <v>0.7043700286698803</v>
      </c>
      <c r="O113" s="43">
        <f t="shared" si="29"/>
        <v>0.7043700286698803</v>
      </c>
      <c r="P113" s="52">
        <f t="shared" si="52"/>
        <v>19.553749992708919</v>
      </c>
      <c r="Q113" s="52">
        <f t="shared" si="36"/>
        <v>31.708503635737923</v>
      </c>
      <c r="R113" s="54">
        <f t="shared" si="53"/>
        <v>8.8031107970115379</v>
      </c>
      <c r="S113" s="54">
        <f t="shared" si="37"/>
        <v>43.867882888775057</v>
      </c>
      <c r="T113" s="54">
        <f t="shared" si="38"/>
        <v>20.258120021378801</v>
      </c>
      <c r="U113" s="54">
        <f t="shared" si="39"/>
        <v>23.609762867396267</v>
      </c>
      <c r="V113" s="54">
        <f t="shared" si="30"/>
        <v>198.57659731923255</v>
      </c>
      <c r="W113" s="54">
        <f t="shared" si="31"/>
        <v>225.09022245976445</v>
      </c>
      <c r="X113" s="54">
        <f t="shared" si="32"/>
        <v>262.33069852662516</v>
      </c>
      <c r="Y113" s="54">
        <f t="shared" si="40"/>
        <v>487.4209209863896</v>
      </c>
      <c r="Z113" s="43">
        <f t="shared" si="54"/>
        <v>14.300000000000002</v>
      </c>
      <c r="AA113" s="54">
        <f t="shared" si="55"/>
        <v>63.530080710441212</v>
      </c>
      <c r="AB113" s="54">
        <f t="shared" si="41"/>
        <v>31.708503635737923</v>
      </c>
      <c r="AC113" s="54">
        <f t="shared" si="33"/>
        <v>63.530080710441212</v>
      </c>
    </row>
    <row r="114" spans="1:29" x14ac:dyDescent="0.25">
      <c r="A114" s="61">
        <f t="shared" si="34"/>
        <v>2.2412015488868602</v>
      </c>
      <c r="B114" s="43">
        <f t="shared" si="49"/>
        <v>262.5</v>
      </c>
      <c r="C114" s="42">
        <f t="shared" si="57"/>
        <v>203.52979999999997</v>
      </c>
      <c r="D114" s="51">
        <f t="shared" si="57"/>
        <v>300</v>
      </c>
      <c r="E114" s="56">
        <f t="shared" si="57"/>
        <v>0.2</v>
      </c>
      <c r="F114" s="57">
        <f t="shared" si="57"/>
        <v>980.23210993750001</v>
      </c>
      <c r="G114" s="58">
        <f t="shared" si="57"/>
        <v>2.6584931595742973E-4</v>
      </c>
      <c r="H114" s="58">
        <f t="shared" si="57"/>
        <v>4.3110319016750285E-4</v>
      </c>
      <c r="I114" s="48">
        <f t="shared" si="57"/>
        <v>203.52979999999997</v>
      </c>
      <c r="J114" s="49">
        <f t="shared" si="50"/>
        <v>3.2534631569785533E-2</v>
      </c>
      <c r="K114" s="50">
        <f t="shared" si="51"/>
        <v>2.2412015488868602</v>
      </c>
      <c r="L114" s="51">
        <f t="shared" si="26"/>
        <v>1681908.2365687578</v>
      </c>
      <c r="M114" s="49">
        <f t="shared" si="27"/>
        <v>1.9783896555580618E-2</v>
      </c>
      <c r="N114" s="43">
        <f t="shared" si="28"/>
        <v>0.71790311615202107</v>
      </c>
      <c r="O114" s="43">
        <f t="shared" si="29"/>
        <v>0.71790311615202107</v>
      </c>
      <c r="P114" s="52">
        <f t="shared" si="52"/>
        <v>19.741766819561892</v>
      </c>
      <c r="Q114" s="52">
        <f t="shared" si="36"/>
        <v>32.013393093773871</v>
      </c>
      <c r="R114" s="54">
        <f t="shared" si="53"/>
        <v>8.8031107970115379</v>
      </c>
      <c r="S114" s="54">
        <f t="shared" si="37"/>
        <v>44.387855348628264</v>
      </c>
      <c r="T114" s="54">
        <f t="shared" si="38"/>
        <v>20.459669935713912</v>
      </c>
      <c r="U114" s="54">
        <f t="shared" si="39"/>
        <v>23.928185412914356</v>
      </c>
      <c r="V114" s="54">
        <f t="shared" si="30"/>
        <v>200.55225429709682</v>
      </c>
      <c r="W114" s="54">
        <f t="shared" si="31"/>
        <v>229.5155281249958</v>
      </c>
      <c r="X114" s="54">
        <f t="shared" si="32"/>
        <v>268.42515687564179</v>
      </c>
      <c r="Y114" s="54">
        <f t="shared" si="40"/>
        <v>497.94068500063759</v>
      </c>
      <c r="Z114" s="43">
        <f t="shared" si="54"/>
        <v>14.437500000000002</v>
      </c>
      <c r="AA114" s="54">
        <f t="shared" si="55"/>
        <v>62.904240588624731</v>
      </c>
      <c r="AB114" s="54">
        <f t="shared" si="41"/>
        <v>32.013393093773871</v>
      </c>
      <c r="AC114" s="54">
        <f t="shared" si="33"/>
        <v>62.904240588624731</v>
      </c>
    </row>
    <row r="115" spans="1:29" x14ac:dyDescent="0.25">
      <c r="A115" s="61">
        <f t="shared" si="34"/>
        <v>2.2625463255429255</v>
      </c>
      <c r="B115" s="43">
        <f t="shared" si="49"/>
        <v>265</v>
      </c>
      <c r="C115" s="42">
        <f t="shared" si="57"/>
        <v>203.52979999999997</v>
      </c>
      <c r="D115" s="51">
        <f t="shared" si="57"/>
        <v>300</v>
      </c>
      <c r="E115" s="56">
        <f t="shared" si="57"/>
        <v>0.2</v>
      </c>
      <c r="F115" s="57">
        <f t="shared" si="57"/>
        <v>980.23210993750001</v>
      </c>
      <c r="G115" s="58">
        <f t="shared" si="57"/>
        <v>2.6584931595742973E-4</v>
      </c>
      <c r="H115" s="58">
        <f t="shared" si="57"/>
        <v>4.3110319016750285E-4</v>
      </c>
      <c r="I115" s="48">
        <f t="shared" si="57"/>
        <v>203.52979999999997</v>
      </c>
      <c r="J115" s="49">
        <f t="shared" si="50"/>
        <v>3.2534631569785533E-2</v>
      </c>
      <c r="K115" s="50">
        <f t="shared" si="51"/>
        <v>2.2625463255429255</v>
      </c>
      <c r="L115" s="51">
        <f t="shared" si="26"/>
        <v>1697926.4102503646</v>
      </c>
      <c r="M115" s="49">
        <f t="shared" si="27"/>
        <v>1.9781795478405105E-2</v>
      </c>
      <c r="N115" s="43">
        <f t="shared" si="28"/>
        <v>0.7315648756969243</v>
      </c>
      <c r="O115" s="43">
        <f t="shared" si="29"/>
        <v>0.7315648756969243</v>
      </c>
      <c r="P115" s="52">
        <f t="shared" si="52"/>
        <v>19.929783646414862</v>
      </c>
      <c r="Q115" s="52">
        <f t="shared" si="36"/>
        <v>32.318282551809816</v>
      </c>
      <c r="R115" s="54">
        <f t="shared" si="53"/>
        <v>8.8031107970115379</v>
      </c>
      <c r="S115" s="54">
        <f t="shared" si="37"/>
        <v>44.908085152606986</v>
      </c>
      <c r="T115" s="54">
        <f t="shared" si="38"/>
        <v>20.661348522111787</v>
      </c>
      <c r="U115" s="54">
        <f t="shared" si="39"/>
        <v>24.246736630495203</v>
      </c>
      <c r="V115" s="54">
        <f t="shared" si="30"/>
        <v>202.52917255983684</v>
      </c>
      <c r="W115" s="54">
        <f t="shared" si="31"/>
        <v>233.98535719485571</v>
      </c>
      <c r="X115" s="54">
        <f t="shared" si="32"/>
        <v>274.58911141372772</v>
      </c>
      <c r="Y115" s="54">
        <f t="shared" si="40"/>
        <v>508.5744686085834</v>
      </c>
      <c r="Z115" s="43">
        <f t="shared" si="54"/>
        <v>14.575000000000001</v>
      </c>
      <c r="AA115" s="54">
        <f t="shared" si="55"/>
        <v>62.29022266492683</v>
      </c>
      <c r="AB115" s="54">
        <f t="shared" si="41"/>
        <v>32.318282551809816</v>
      </c>
      <c r="AC115" s="54">
        <f t="shared" si="33"/>
        <v>62.29022266492683</v>
      </c>
    </row>
    <row r="116" spans="1:29" x14ac:dyDescent="0.25">
      <c r="A116" s="61">
        <f t="shared" si="34"/>
        <v>2.2838911021989907</v>
      </c>
      <c r="B116" s="43">
        <f t="shared" si="49"/>
        <v>267.5</v>
      </c>
      <c r="C116" s="42">
        <f t="shared" si="57"/>
        <v>203.52979999999997</v>
      </c>
      <c r="D116" s="51">
        <f t="shared" si="57"/>
        <v>300</v>
      </c>
      <c r="E116" s="56">
        <f t="shared" si="57"/>
        <v>0.2</v>
      </c>
      <c r="F116" s="57">
        <f t="shared" si="57"/>
        <v>980.23210993750001</v>
      </c>
      <c r="G116" s="58">
        <f t="shared" si="57"/>
        <v>2.6584931595742973E-4</v>
      </c>
      <c r="H116" s="58">
        <f t="shared" si="57"/>
        <v>4.3110319016750285E-4</v>
      </c>
      <c r="I116" s="48">
        <f t="shared" si="57"/>
        <v>203.52979999999997</v>
      </c>
      <c r="J116" s="49">
        <f t="shared" si="50"/>
        <v>3.2534631569785533E-2</v>
      </c>
      <c r="K116" s="50">
        <f t="shared" si="51"/>
        <v>2.2838911021989907</v>
      </c>
      <c r="L116" s="51">
        <f t="shared" si="26"/>
        <v>1713944.5839319718</v>
      </c>
      <c r="M116" s="49">
        <f t="shared" si="27"/>
        <v>1.9779731164156648E-2</v>
      </c>
      <c r="N116" s="43">
        <f t="shared" si="28"/>
        <v>0.74535530646788883</v>
      </c>
      <c r="O116" s="43">
        <f t="shared" si="29"/>
        <v>0.74535530646788883</v>
      </c>
      <c r="P116" s="52">
        <f t="shared" si="52"/>
        <v>20.117800473267831</v>
      </c>
      <c r="Q116" s="52">
        <f t="shared" si="36"/>
        <v>32.623172009845746</v>
      </c>
      <c r="R116" s="54">
        <f t="shared" si="53"/>
        <v>8.8031107970115379</v>
      </c>
      <c r="S116" s="54">
        <f t="shared" si="37"/>
        <v>45.42857229903781</v>
      </c>
      <c r="T116" s="54">
        <f t="shared" si="38"/>
        <v>20.86315577973572</v>
      </c>
      <c r="U116" s="54">
        <f t="shared" si="39"/>
        <v>24.565416519302094</v>
      </c>
      <c r="V116" s="54">
        <f t="shared" si="30"/>
        <v>204.50735209925094</v>
      </c>
      <c r="W116" s="54">
        <f t="shared" si="31"/>
        <v>238.49975090082501</v>
      </c>
      <c r="X116" s="54">
        <f t="shared" si="32"/>
        <v>280.82260337236363</v>
      </c>
      <c r="Y116" s="54">
        <f t="shared" si="40"/>
        <v>519.32235427318869</v>
      </c>
      <c r="Z116" s="43">
        <f t="shared" si="54"/>
        <v>14.712500000000002</v>
      </c>
      <c r="AA116" s="54">
        <f t="shared" si="55"/>
        <v>61.687695456411099</v>
      </c>
      <c r="AB116" s="54">
        <f t="shared" si="41"/>
        <v>32.623172009845746</v>
      </c>
      <c r="AC116" s="54">
        <f t="shared" si="33"/>
        <v>61.687695456411099</v>
      </c>
    </row>
    <row r="117" spans="1:29" x14ac:dyDescent="0.25">
      <c r="A117" s="61">
        <f t="shared" si="34"/>
        <v>2.305235878855056</v>
      </c>
      <c r="B117" s="43">
        <f t="shared" si="49"/>
        <v>270</v>
      </c>
      <c r="C117" s="42">
        <f t="shared" si="57"/>
        <v>203.52979999999997</v>
      </c>
      <c r="D117" s="51">
        <f t="shared" si="57"/>
        <v>300</v>
      </c>
      <c r="E117" s="56">
        <f t="shared" si="57"/>
        <v>0.2</v>
      </c>
      <c r="F117" s="57">
        <f t="shared" si="57"/>
        <v>980.23210993750001</v>
      </c>
      <c r="G117" s="58">
        <f t="shared" si="57"/>
        <v>2.6584931595742973E-4</v>
      </c>
      <c r="H117" s="58">
        <f t="shared" si="57"/>
        <v>4.3110319016750285E-4</v>
      </c>
      <c r="I117" s="48">
        <f t="shared" si="57"/>
        <v>203.52979999999997</v>
      </c>
      <c r="J117" s="49">
        <f t="shared" si="50"/>
        <v>3.2534631569785533E-2</v>
      </c>
      <c r="K117" s="50">
        <f t="shared" si="51"/>
        <v>2.305235878855056</v>
      </c>
      <c r="L117" s="51">
        <f t="shared" si="26"/>
        <v>1729962.7576135793</v>
      </c>
      <c r="M117" s="49">
        <f t="shared" si="27"/>
        <v>1.977770263931249E-2</v>
      </c>
      <c r="N117" s="43">
        <f t="shared" si="28"/>
        <v>0.75927440764357412</v>
      </c>
      <c r="O117" s="43">
        <f t="shared" si="29"/>
        <v>0.75927440764357412</v>
      </c>
      <c r="P117" s="52">
        <f t="shared" si="52"/>
        <v>20.3058173001208</v>
      </c>
      <c r="Q117" s="52">
        <f t="shared" si="36"/>
        <v>32.92806146788169</v>
      </c>
      <c r="R117" s="54">
        <f t="shared" si="53"/>
        <v>8.8031107970115379</v>
      </c>
      <c r="S117" s="54">
        <f t="shared" si="37"/>
        <v>45.949316786278104</v>
      </c>
      <c r="T117" s="54">
        <f t="shared" si="38"/>
        <v>21.065091707764374</v>
      </c>
      <c r="U117" s="54">
        <f t="shared" si="39"/>
        <v>24.884225078513726</v>
      </c>
      <c r="V117" s="54">
        <f t="shared" si="30"/>
        <v>206.48679290728808</v>
      </c>
      <c r="W117" s="54">
        <f t="shared" si="31"/>
        <v>243.05875047420429</v>
      </c>
      <c r="X117" s="54">
        <f t="shared" si="32"/>
        <v>287.12567398285069</v>
      </c>
      <c r="Y117" s="54">
        <f t="shared" si="40"/>
        <v>530.184424457055</v>
      </c>
      <c r="Z117" s="43">
        <f t="shared" si="54"/>
        <v>14.850000000000001</v>
      </c>
      <c r="AA117" s="54">
        <f t="shared" si="55"/>
        <v>61.096339757477793</v>
      </c>
      <c r="AB117" s="54">
        <f t="shared" si="41"/>
        <v>32.92806146788169</v>
      </c>
      <c r="AC117" s="54">
        <f t="shared" si="33"/>
        <v>61.096339757477793</v>
      </c>
    </row>
    <row r="118" spans="1:29" x14ac:dyDescent="0.25">
      <c r="A118" s="61">
        <f t="shared" si="34"/>
        <v>2.3265806555111213</v>
      </c>
      <c r="B118" s="43">
        <f t="shared" si="49"/>
        <v>272.5</v>
      </c>
      <c r="C118" s="42">
        <f t="shared" si="57"/>
        <v>203.52979999999997</v>
      </c>
      <c r="D118" s="51">
        <f t="shared" si="57"/>
        <v>300</v>
      </c>
      <c r="E118" s="56">
        <f t="shared" si="57"/>
        <v>0.2</v>
      </c>
      <c r="F118" s="57">
        <f t="shared" si="57"/>
        <v>980.23210993750001</v>
      </c>
      <c r="G118" s="58">
        <f t="shared" si="57"/>
        <v>2.6584931595742973E-4</v>
      </c>
      <c r="H118" s="58">
        <f t="shared" si="57"/>
        <v>4.3110319016750285E-4</v>
      </c>
      <c r="I118" s="48">
        <f t="shared" si="57"/>
        <v>203.52979999999997</v>
      </c>
      <c r="J118" s="49">
        <f t="shared" si="50"/>
        <v>3.2534631569785533E-2</v>
      </c>
      <c r="K118" s="50">
        <f t="shared" si="51"/>
        <v>2.3265806555111213</v>
      </c>
      <c r="L118" s="51">
        <f t="shared" si="26"/>
        <v>1745980.9312951863</v>
      </c>
      <c r="M118" s="49">
        <f t="shared" si="27"/>
        <v>1.9775708964724099E-2</v>
      </c>
      <c r="N118" s="43">
        <f t="shared" si="28"/>
        <v>0.77332217841757356</v>
      </c>
      <c r="O118" s="43">
        <f t="shared" si="29"/>
        <v>0.77332217841757356</v>
      </c>
      <c r="P118" s="52">
        <f t="shared" si="52"/>
        <v>20.49383412697377</v>
      </c>
      <c r="Q118" s="52">
        <f t="shared" si="36"/>
        <v>33.232950925917635</v>
      </c>
      <c r="R118" s="54">
        <f t="shared" si="53"/>
        <v>8.8031107970115379</v>
      </c>
      <c r="S118" s="54">
        <f t="shared" si="37"/>
        <v>46.470318612715019</v>
      </c>
      <c r="T118" s="54">
        <f t="shared" si="38"/>
        <v>21.267156305391342</v>
      </c>
      <c r="U118" s="54">
        <f t="shared" si="39"/>
        <v>25.203162307323669</v>
      </c>
      <c r="V118" s="54">
        <f t="shared" si="30"/>
        <v>208.46749497604361</v>
      </c>
      <c r="W118" s="54">
        <f t="shared" si="31"/>
        <v>247.66239714611712</v>
      </c>
      <c r="X118" s="54">
        <f t="shared" si="32"/>
        <v>293.49836447631191</v>
      </c>
      <c r="Y118" s="54">
        <f t="shared" si="40"/>
        <v>541.16076162242905</v>
      </c>
      <c r="Z118" s="43">
        <f t="shared" si="54"/>
        <v>14.987500000000002</v>
      </c>
      <c r="AA118" s="54">
        <f t="shared" si="55"/>
        <v>60.51584807667674</v>
      </c>
      <c r="AB118" s="54">
        <f t="shared" si="41"/>
        <v>33.232950925917635</v>
      </c>
      <c r="AC118" s="54">
        <f t="shared" si="33"/>
        <v>60.51584807667674</v>
      </c>
    </row>
    <row r="119" spans="1:29" x14ac:dyDescent="0.25">
      <c r="A119" s="61">
        <f t="shared" si="34"/>
        <v>2.3479254321671865</v>
      </c>
      <c r="B119" s="43">
        <f t="shared" si="49"/>
        <v>275</v>
      </c>
      <c r="C119" s="42">
        <f t="shared" si="57"/>
        <v>203.52979999999997</v>
      </c>
      <c r="D119" s="51">
        <f t="shared" si="57"/>
        <v>300</v>
      </c>
      <c r="E119" s="56">
        <f t="shared" si="57"/>
        <v>0.2</v>
      </c>
      <c r="F119" s="57">
        <f t="shared" si="57"/>
        <v>980.23210993750001</v>
      </c>
      <c r="G119" s="58">
        <f t="shared" si="57"/>
        <v>2.6584931595742973E-4</v>
      </c>
      <c r="H119" s="58">
        <f t="shared" si="57"/>
        <v>4.3110319016750285E-4</v>
      </c>
      <c r="I119" s="48">
        <f t="shared" si="57"/>
        <v>203.52979999999997</v>
      </c>
      <c r="J119" s="49">
        <f t="shared" si="50"/>
        <v>3.2534631569785533E-2</v>
      </c>
      <c r="K119" s="50">
        <f t="shared" si="51"/>
        <v>2.3479254321671865</v>
      </c>
      <c r="L119" s="51">
        <f t="shared" si="26"/>
        <v>1761999.1049767933</v>
      </c>
      <c r="M119" s="49">
        <f t="shared" si="27"/>
        <v>1.9773749234105211E-2</v>
      </c>
      <c r="N119" s="43">
        <f t="shared" si="28"/>
        <v>0.78749861799800336</v>
      </c>
      <c r="O119" s="43">
        <f t="shared" si="29"/>
        <v>0.78749861799800336</v>
      </c>
      <c r="P119" s="52">
        <f t="shared" si="52"/>
        <v>20.681850953826743</v>
      </c>
      <c r="Q119" s="52">
        <f t="shared" si="36"/>
        <v>33.537840383953579</v>
      </c>
      <c r="R119" s="54">
        <f t="shared" si="53"/>
        <v>8.8031107970115379</v>
      </c>
      <c r="S119" s="54">
        <f t="shared" si="37"/>
        <v>46.991577776764785</v>
      </c>
      <c r="T119" s="54">
        <f t="shared" si="38"/>
        <v>21.469349571824747</v>
      </c>
      <c r="U119" s="54">
        <f t="shared" si="39"/>
        <v>25.522228204940046</v>
      </c>
      <c r="V119" s="54">
        <f t="shared" si="30"/>
        <v>210.44945829775534</v>
      </c>
      <c r="W119" s="54">
        <f t="shared" si="31"/>
        <v>252.31073214751305</v>
      </c>
      <c r="X119" s="54">
        <f t="shared" si="32"/>
        <v>299.94071608369705</v>
      </c>
      <c r="Y119" s="54">
        <f t="shared" si="40"/>
        <v>552.25144823121013</v>
      </c>
      <c r="Z119" s="43">
        <f t="shared" si="54"/>
        <v>15.125000000000002</v>
      </c>
      <c r="AA119" s="54">
        <f t="shared" si="55"/>
        <v>59.945924104239829</v>
      </c>
      <c r="AB119" s="54">
        <f t="shared" si="41"/>
        <v>33.537840383953579</v>
      </c>
      <c r="AC119" s="54">
        <f t="shared" si="33"/>
        <v>59.945924104239829</v>
      </c>
    </row>
    <row r="120" spans="1:29" x14ac:dyDescent="0.25">
      <c r="A120" s="61">
        <f t="shared" si="34"/>
        <v>2.3692702088232518</v>
      </c>
      <c r="B120" s="43">
        <f t="shared" si="49"/>
        <v>277.5</v>
      </c>
      <c r="C120" s="42">
        <f t="shared" si="57"/>
        <v>203.52979999999997</v>
      </c>
      <c r="D120" s="51">
        <f t="shared" si="57"/>
        <v>300</v>
      </c>
      <c r="E120" s="56">
        <f t="shared" si="57"/>
        <v>0.2</v>
      </c>
      <c r="F120" s="57">
        <f t="shared" si="57"/>
        <v>980.23210993750001</v>
      </c>
      <c r="G120" s="58">
        <f t="shared" si="57"/>
        <v>2.6584931595742973E-4</v>
      </c>
      <c r="H120" s="58">
        <f t="shared" si="57"/>
        <v>4.3110319016750285E-4</v>
      </c>
      <c r="I120" s="48">
        <f t="shared" si="57"/>
        <v>203.52979999999997</v>
      </c>
      <c r="J120" s="49">
        <f t="shared" si="50"/>
        <v>3.2534631569785533E-2</v>
      </c>
      <c r="K120" s="50">
        <f t="shared" si="51"/>
        <v>2.3692702088232518</v>
      </c>
      <c r="L120" s="51">
        <f t="shared" si="26"/>
        <v>1778017.2786584003</v>
      </c>
      <c r="M120" s="49">
        <f t="shared" si="27"/>
        <v>1.9771822572599369E-2</v>
      </c>
      <c r="N120" s="43">
        <f t="shared" si="28"/>
        <v>0.80180372560710733</v>
      </c>
      <c r="O120" s="43">
        <f t="shared" si="29"/>
        <v>0.80180372560710733</v>
      </c>
      <c r="P120" s="52">
        <f t="shared" si="52"/>
        <v>20.869867780679712</v>
      </c>
      <c r="Q120" s="52">
        <f t="shared" si="36"/>
        <v>33.842729841989524</v>
      </c>
      <c r="R120" s="54">
        <f t="shared" si="53"/>
        <v>8.8031107970115379</v>
      </c>
      <c r="S120" s="54">
        <f t="shared" si="37"/>
        <v>47.513094276871911</v>
      </c>
      <c r="T120" s="54">
        <f t="shared" si="38"/>
        <v>21.67167150628682</v>
      </c>
      <c r="U120" s="54">
        <f t="shared" si="39"/>
        <v>25.841422770585094</v>
      </c>
      <c r="V120" s="54">
        <f t="shared" si="30"/>
        <v>212.43268286479929</v>
      </c>
      <c r="W120" s="54">
        <f t="shared" si="31"/>
        <v>257.00379670917062</v>
      </c>
      <c r="X120" s="54">
        <f t="shared" si="32"/>
        <v>306.45277003578479</v>
      </c>
      <c r="Y120" s="54">
        <f t="shared" si="40"/>
        <v>563.45656674495535</v>
      </c>
      <c r="Z120" s="43">
        <f t="shared" si="54"/>
        <v>15.262500000000001</v>
      </c>
      <c r="AA120" s="54">
        <f t="shared" si="55"/>
        <v>59.386282208395841</v>
      </c>
      <c r="AB120" s="54">
        <f t="shared" si="41"/>
        <v>33.842729841989524</v>
      </c>
      <c r="AC120" s="54">
        <f t="shared" si="33"/>
        <v>59.386282208395841</v>
      </c>
    </row>
    <row r="121" spans="1:29" x14ac:dyDescent="0.25">
      <c r="A121" s="61">
        <f t="shared" si="34"/>
        <v>2.3906149854793175</v>
      </c>
      <c r="B121" s="43">
        <f t="shared" si="49"/>
        <v>280</v>
      </c>
      <c r="C121" s="42">
        <f t="shared" si="57"/>
        <v>203.52979999999997</v>
      </c>
      <c r="D121" s="51">
        <f t="shared" si="57"/>
        <v>300</v>
      </c>
      <c r="E121" s="56">
        <f t="shared" si="57"/>
        <v>0.2</v>
      </c>
      <c r="F121" s="57">
        <f t="shared" si="57"/>
        <v>980.23210993750001</v>
      </c>
      <c r="G121" s="58">
        <f t="shared" si="57"/>
        <v>2.6584931595742973E-4</v>
      </c>
      <c r="H121" s="58">
        <f t="shared" si="57"/>
        <v>4.3110319016750285E-4</v>
      </c>
      <c r="I121" s="48">
        <f t="shared" si="57"/>
        <v>203.52979999999997</v>
      </c>
      <c r="J121" s="49">
        <f t="shared" si="50"/>
        <v>3.2534631569785533E-2</v>
      </c>
      <c r="K121" s="50">
        <f t="shared" si="51"/>
        <v>2.3906149854793175</v>
      </c>
      <c r="L121" s="51">
        <f t="shared" si="26"/>
        <v>1794035.4523400082</v>
      </c>
      <c r="M121" s="49">
        <f t="shared" si="27"/>
        <v>1.9769928135421909E-2</v>
      </c>
      <c r="N121" s="43">
        <f t="shared" si="28"/>
        <v>0.81623750048087629</v>
      </c>
      <c r="O121" s="43">
        <f t="shared" si="29"/>
        <v>0.81623750048087629</v>
      </c>
      <c r="P121" s="52">
        <f t="shared" si="52"/>
        <v>21.057884607532682</v>
      </c>
      <c r="Q121" s="52">
        <f t="shared" si="36"/>
        <v>34.147619300025461</v>
      </c>
      <c r="R121" s="54">
        <f t="shared" si="53"/>
        <v>8.8031107970115379</v>
      </c>
      <c r="S121" s="54">
        <f t="shared" si="37"/>
        <v>48.034868111508359</v>
      </c>
      <c r="T121" s="54">
        <f t="shared" si="38"/>
        <v>21.874122108013559</v>
      </c>
      <c r="U121" s="54">
        <f t="shared" si="39"/>
        <v>26.160746003494797</v>
      </c>
      <c r="V121" s="54">
        <f t="shared" si="30"/>
        <v>214.41716866968645</v>
      </c>
      <c r="W121" s="54">
        <f t="shared" si="31"/>
        <v>261.74163206170073</v>
      </c>
      <c r="X121" s="54">
        <f t="shared" si="32"/>
        <v>313.03456756318565</v>
      </c>
      <c r="Y121" s="54">
        <f t="shared" si="40"/>
        <v>574.77619962488643</v>
      </c>
      <c r="Z121" s="43">
        <f t="shared" si="54"/>
        <v>15.400000000000002</v>
      </c>
      <c r="AA121" s="54">
        <f t="shared" si="55"/>
        <v>58.836646958668538</v>
      </c>
      <c r="AB121" s="54">
        <f t="shared" si="41"/>
        <v>34.147619300025461</v>
      </c>
      <c r="AC121" s="54">
        <f t="shared" si="33"/>
        <v>58.836646958668538</v>
      </c>
    </row>
    <row r="122" spans="1:29" x14ac:dyDescent="0.25">
      <c r="A122" s="61">
        <f t="shared" si="34"/>
        <v>2.4119597621353828</v>
      </c>
      <c r="B122" s="43">
        <f t="shared" si="49"/>
        <v>282.5</v>
      </c>
      <c r="C122" s="42">
        <f t="shared" si="57"/>
        <v>203.52979999999997</v>
      </c>
      <c r="D122" s="51">
        <f t="shared" si="57"/>
        <v>300</v>
      </c>
      <c r="E122" s="56">
        <f t="shared" si="57"/>
        <v>0.2</v>
      </c>
      <c r="F122" s="57">
        <f t="shared" si="57"/>
        <v>980.23210993750001</v>
      </c>
      <c r="G122" s="58">
        <f t="shared" si="57"/>
        <v>2.6584931595742973E-4</v>
      </c>
      <c r="H122" s="58">
        <f t="shared" si="57"/>
        <v>4.3110319016750285E-4</v>
      </c>
      <c r="I122" s="48">
        <f t="shared" si="57"/>
        <v>203.52979999999997</v>
      </c>
      <c r="J122" s="49">
        <f t="shared" si="50"/>
        <v>3.2534631569785533E-2</v>
      </c>
      <c r="K122" s="50">
        <f t="shared" si="51"/>
        <v>2.4119597621353828</v>
      </c>
      <c r="L122" s="51">
        <f t="shared" si="26"/>
        <v>1810053.6260216152</v>
      </c>
      <c r="M122" s="49">
        <f t="shared" si="27"/>
        <v>1.9768065106572075E-2</v>
      </c>
      <c r="N122" s="43">
        <f t="shared" si="28"/>
        <v>0.83079994186867845</v>
      </c>
      <c r="O122" s="43">
        <f t="shared" si="29"/>
        <v>0.83079994186867845</v>
      </c>
      <c r="P122" s="52">
        <f t="shared" si="52"/>
        <v>21.245901434385651</v>
      </c>
      <c r="Q122" s="52">
        <f t="shared" si="36"/>
        <v>34.452508758061398</v>
      </c>
      <c r="R122" s="54">
        <f t="shared" si="53"/>
        <v>8.8031107970115379</v>
      </c>
      <c r="S122" s="54">
        <f t="shared" si="37"/>
        <v>48.556899279172868</v>
      </c>
      <c r="T122" s="54">
        <f t="shared" si="38"/>
        <v>22.076701376254331</v>
      </c>
      <c r="U122" s="54">
        <f t="shared" si="39"/>
        <v>26.480197902918537</v>
      </c>
      <c r="V122" s="54">
        <f t="shared" si="30"/>
        <v>216.40291570505892</v>
      </c>
      <c r="W122" s="54">
        <f t="shared" si="31"/>
        <v>266.52427943554903</v>
      </c>
      <c r="X122" s="54">
        <f t="shared" si="32"/>
        <v>319.68614989634557</v>
      </c>
      <c r="Y122" s="54">
        <f t="shared" si="40"/>
        <v>586.2104293318946</v>
      </c>
      <c r="Z122" s="43">
        <f t="shared" si="54"/>
        <v>15.537500000000001</v>
      </c>
      <c r="AA122" s="54">
        <f t="shared" si="55"/>
        <v>58.296752674486768</v>
      </c>
      <c r="AB122" s="54">
        <f t="shared" si="41"/>
        <v>34.452508758061398</v>
      </c>
      <c r="AC122" s="54">
        <f t="shared" si="33"/>
        <v>58.296752674486768</v>
      </c>
    </row>
    <row r="123" spans="1:29" x14ac:dyDescent="0.25">
      <c r="A123" s="61">
        <f t="shared" si="34"/>
        <v>2.433304538791448</v>
      </c>
      <c r="B123" s="43">
        <f t="shared" si="49"/>
        <v>285</v>
      </c>
      <c r="C123" s="42">
        <f t="shared" ref="C123:I138" si="58">C122</f>
        <v>203.52979999999997</v>
      </c>
      <c r="D123" s="51">
        <f t="shared" si="58"/>
        <v>300</v>
      </c>
      <c r="E123" s="56">
        <f t="shared" si="58"/>
        <v>0.2</v>
      </c>
      <c r="F123" s="57">
        <f t="shared" si="58"/>
        <v>980.23210993750001</v>
      </c>
      <c r="G123" s="58">
        <f t="shared" si="58"/>
        <v>2.6584931595742973E-4</v>
      </c>
      <c r="H123" s="58">
        <f t="shared" si="58"/>
        <v>4.3110319016750285E-4</v>
      </c>
      <c r="I123" s="48">
        <f t="shared" si="58"/>
        <v>203.52979999999997</v>
      </c>
      <c r="J123" s="49">
        <f t="shared" si="50"/>
        <v>3.2534631569785533E-2</v>
      </c>
      <c r="K123" s="50">
        <f t="shared" si="51"/>
        <v>2.433304538791448</v>
      </c>
      <c r="L123" s="51">
        <f t="shared" si="26"/>
        <v>1826071.7997032222</v>
      </c>
      <c r="M123" s="49">
        <f t="shared" si="27"/>
        <v>1.9766232697610967E-2</v>
      </c>
      <c r="N123" s="43">
        <f t="shared" si="28"/>
        <v>0.84549104903290762</v>
      </c>
      <c r="O123" s="43">
        <f t="shared" si="29"/>
        <v>0.84549104903290762</v>
      </c>
      <c r="P123" s="52">
        <f t="shared" si="52"/>
        <v>21.43391826123862</v>
      </c>
      <c r="Q123" s="52">
        <f t="shared" si="36"/>
        <v>34.757398216097336</v>
      </c>
      <c r="R123" s="54">
        <f t="shared" si="53"/>
        <v>8.8031107970115379</v>
      </c>
      <c r="S123" s="54">
        <f t="shared" si="37"/>
        <v>49.079187778390235</v>
      </c>
      <c r="T123" s="54">
        <f t="shared" si="38"/>
        <v>22.279409310271529</v>
      </c>
      <c r="U123" s="54">
        <f t="shared" si="39"/>
        <v>26.799778468118706</v>
      </c>
      <c r="V123" s="54">
        <f t="shared" si="30"/>
        <v>218.38992396368641</v>
      </c>
      <c r="W123" s="54">
        <f t="shared" si="31"/>
        <v>271.35178006099937</v>
      </c>
      <c r="X123" s="54">
        <f t="shared" si="32"/>
        <v>326.40755826554835</v>
      </c>
      <c r="Y123" s="54">
        <f t="shared" si="40"/>
        <v>597.75933832654778</v>
      </c>
      <c r="Z123" s="43">
        <f t="shared" si="54"/>
        <v>15.675000000000002</v>
      </c>
      <c r="AA123" s="54">
        <f t="shared" si="55"/>
        <v>57.76634299755208</v>
      </c>
      <c r="AB123" s="54">
        <f t="shared" si="41"/>
        <v>34.757398216097336</v>
      </c>
      <c r="AC123" s="54">
        <f t="shared" si="33"/>
        <v>57.76634299755208</v>
      </c>
    </row>
    <row r="124" spans="1:29" x14ac:dyDescent="0.25">
      <c r="A124" s="61">
        <f t="shared" si="34"/>
        <v>2.4546493154475133</v>
      </c>
      <c r="B124" s="43">
        <f t="shared" si="49"/>
        <v>287.5</v>
      </c>
      <c r="C124" s="42">
        <f t="shared" si="58"/>
        <v>203.52979999999997</v>
      </c>
      <c r="D124" s="51">
        <f t="shared" si="58"/>
        <v>300</v>
      </c>
      <c r="E124" s="56">
        <f t="shared" si="58"/>
        <v>0.2</v>
      </c>
      <c r="F124" s="57">
        <f t="shared" si="58"/>
        <v>980.23210993750001</v>
      </c>
      <c r="G124" s="58">
        <f t="shared" si="58"/>
        <v>2.6584931595742973E-4</v>
      </c>
      <c r="H124" s="58">
        <f t="shared" si="58"/>
        <v>4.3110319016750285E-4</v>
      </c>
      <c r="I124" s="48">
        <f t="shared" si="58"/>
        <v>203.52979999999997</v>
      </c>
      <c r="J124" s="49">
        <f t="shared" si="50"/>
        <v>3.2534631569785533E-2</v>
      </c>
      <c r="K124" s="50">
        <f t="shared" si="51"/>
        <v>2.4546493154475133</v>
      </c>
      <c r="L124" s="51">
        <f t="shared" si="26"/>
        <v>1842089.9733848295</v>
      </c>
      <c r="M124" s="49">
        <f t="shared" si="27"/>
        <v>1.9764430146501446E-2</v>
      </c>
      <c r="N124" s="43">
        <f t="shared" si="28"/>
        <v>0.86031082124863945</v>
      </c>
      <c r="O124" s="43">
        <f t="shared" si="29"/>
        <v>0.86031082124863945</v>
      </c>
      <c r="P124" s="52">
        <f t="shared" si="52"/>
        <v>21.621935088091586</v>
      </c>
      <c r="Q124" s="52">
        <f t="shared" si="36"/>
        <v>35.06228767413328</v>
      </c>
      <c r="R124" s="54">
        <f t="shared" si="53"/>
        <v>8.8031107970115379</v>
      </c>
      <c r="S124" s="54">
        <f t="shared" si="37"/>
        <v>49.601733607710599</v>
      </c>
      <c r="T124" s="54">
        <f t="shared" si="38"/>
        <v>22.482245909340225</v>
      </c>
      <c r="U124" s="54">
        <f t="shared" si="39"/>
        <v>27.119487698370381</v>
      </c>
      <c r="V124" s="54">
        <f t="shared" si="30"/>
        <v>220.37819343846297</v>
      </c>
      <c r="W124" s="54">
        <f t="shared" si="31"/>
        <v>276.2241751681758</v>
      </c>
      <c r="X124" s="54">
        <f t="shared" si="32"/>
        <v>333.19883390091815</v>
      </c>
      <c r="Y124" s="54">
        <f t="shared" si="40"/>
        <v>609.42300906909395</v>
      </c>
      <c r="Z124" s="43">
        <f t="shared" si="54"/>
        <v>15.812500000000002</v>
      </c>
      <c r="AA124" s="54">
        <f t="shared" si="55"/>
        <v>57.245170486517871</v>
      </c>
      <c r="AB124" s="54">
        <f t="shared" si="41"/>
        <v>35.06228767413328</v>
      </c>
      <c r="AC124" s="54">
        <f t="shared" si="33"/>
        <v>57.245170486517871</v>
      </c>
    </row>
    <row r="125" spans="1:29" x14ac:dyDescent="0.25">
      <c r="A125" s="61">
        <f t="shared" si="34"/>
        <v>2.4759940921035786</v>
      </c>
      <c r="B125" s="43">
        <f t="shared" si="49"/>
        <v>290</v>
      </c>
      <c r="C125" s="42">
        <f t="shared" si="58"/>
        <v>203.52979999999997</v>
      </c>
      <c r="D125" s="51">
        <f t="shared" si="58"/>
        <v>300</v>
      </c>
      <c r="E125" s="56">
        <f t="shared" si="58"/>
        <v>0.2</v>
      </c>
      <c r="F125" s="57">
        <f t="shared" si="58"/>
        <v>980.23210993750001</v>
      </c>
      <c r="G125" s="58">
        <f t="shared" si="58"/>
        <v>2.6584931595742973E-4</v>
      </c>
      <c r="H125" s="58">
        <f t="shared" si="58"/>
        <v>4.3110319016750285E-4</v>
      </c>
      <c r="I125" s="48">
        <f t="shared" si="58"/>
        <v>203.52979999999997</v>
      </c>
      <c r="J125" s="49">
        <f t="shared" si="50"/>
        <v>3.2534631569785533E-2</v>
      </c>
      <c r="K125" s="50">
        <f t="shared" si="51"/>
        <v>2.4759940921035786</v>
      </c>
      <c r="L125" s="51">
        <f t="shared" si="26"/>
        <v>1858108.1470664367</v>
      </c>
      <c r="M125" s="49">
        <f t="shared" si="27"/>
        <v>1.9762656716506361E-2</v>
      </c>
      <c r="N125" s="43">
        <f t="shared" si="28"/>
        <v>0.87525925780330172</v>
      </c>
      <c r="O125" s="43">
        <f t="shared" si="29"/>
        <v>0.87525925780330172</v>
      </c>
      <c r="P125" s="52">
        <f t="shared" si="52"/>
        <v>21.809951914944566</v>
      </c>
      <c r="Q125" s="52">
        <f t="shared" si="36"/>
        <v>35.367177132169225</v>
      </c>
      <c r="R125" s="54">
        <f t="shared" si="53"/>
        <v>8.8031107970115379</v>
      </c>
      <c r="S125" s="54">
        <f t="shared" si="37"/>
        <v>50.124536765708854</v>
      </c>
      <c r="T125" s="54">
        <f t="shared" si="38"/>
        <v>22.685211172747866</v>
      </c>
      <c r="U125" s="54">
        <f t="shared" si="39"/>
        <v>27.439325592960987</v>
      </c>
      <c r="V125" s="54">
        <f t="shared" si="30"/>
        <v>222.3677241224039</v>
      </c>
      <c r="W125" s="54">
        <f t="shared" si="31"/>
        <v>281.14150598704623</v>
      </c>
      <c r="X125" s="54">
        <f t="shared" si="32"/>
        <v>340.06001803242248</v>
      </c>
      <c r="Y125" s="54">
        <f t="shared" si="40"/>
        <v>621.20152401946871</v>
      </c>
      <c r="Z125" s="43">
        <f t="shared" si="54"/>
        <v>15.950000000000001</v>
      </c>
      <c r="AA125" s="54">
        <f t="shared" si="55"/>
        <v>56.732996232633496</v>
      </c>
      <c r="AB125" s="54">
        <f t="shared" si="41"/>
        <v>35.367177132169225</v>
      </c>
      <c r="AC125" s="54">
        <f t="shared" si="33"/>
        <v>56.732996232633496</v>
      </c>
    </row>
    <row r="126" spans="1:29" x14ac:dyDescent="0.25">
      <c r="A126" s="61">
        <f t="shared" si="34"/>
        <v>2.4973388687596438</v>
      </c>
      <c r="B126" s="43">
        <f t="shared" si="49"/>
        <v>292.5</v>
      </c>
      <c r="C126" s="42">
        <f t="shared" si="58"/>
        <v>203.52979999999997</v>
      </c>
      <c r="D126" s="51">
        <f t="shared" si="58"/>
        <v>300</v>
      </c>
      <c r="E126" s="56">
        <f t="shared" si="58"/>
        <v>0.2</v>
      </c>
      <c r="F126" s="57">
        <f t="shared" si="58"/>
        <v>980.23210993750001</v>
      </c>
      <c r="G126" s="58">
        <f t="shared" si="58"/>
        <v>2.6584931595742973E-4</v>
      </c>
      <c r="H126" s="58">
        <f t="shared" si="58"/>
        <v>4.3110319016750285E-4</v>
      </c>
      <c r="I126" s="48">
        <f t="shared" si="58"/>
        <v>203.52979999999997</v>
      </c>
      <c r="J126" s="49">
        <f t="shared" si="50"/>
        <v>3.2534631569785533E-2</v>
      </c>
      <c r="K126" s="50">
        <f t="shared" si="51"/>
        <v>2.4973388687596438</v>
      </c>
      <c r="L126" s="51">
        <f t="shared" si="26"/>
        <v>1874126.3207480439</v>
      </c>
      <c r="M126" s="49">
        <f t="shared" si="27"/>
        <v>1.9760911695141676E-2</v>
      </c>
      <c r="N126" s="43">
        <f t="shared" si="28"/>
        <v>0.89033635799635624</v>
      </c>
      <c r="O126" s="43">
        <f t="shared" si="29"/>
        <v>0.89033635799635624</v>
      </c>
      <c r="P126" s="52">
        <f t="shared" si="52"/>
        <v>21.997968741797536</v>
      </c>
      <c r="Q126" s="52">
        <f t="shared" si="36"/>
        <v>35.672066590205162</v>
      </c>
      <c r="R126" s="54">
        <f t="shared" si="53"/>
        <v>8.8031107970115379</v>
      </c>
      <c r="S126" s="54">
        <f t="shared" si="37"/>
        <v>50.647597250983864</v>
      </c>
      <c r="T126" s="54">
        <f t="shared" si="38"/>
        <v>22.888305099793893</v>
      </c>
      <c r="U126" s="54">
        <f t="shared" si="39"/>
        <v>27.759292151189978</v>
      </c>
      <c r="V126" s="54">
        <f t="shared" si="30"/>
        <v>224.35851600864208</v>
      </c>
      <c r="W126" s="54">
        <f t="shared" si="31"/>
        <v>286.10381374742366</v>
      </c>
      <c r="X126" s="54">
        <f t="shared" si="32"/>
        <v>346.99115188987469</v>
      </c>
      <c r="Y126" s="54">
        <f t="shared" si="40"/>
        <v>633.0949656372984</v>
      </c>
      <c r="Z126" s="43">
        <f t="shared" si="54"/>
        <v>16.087500000000002</v>
      </c>
      <c r="AA126" s="54">
        <f t="shared" si="55"/>
        <v>56.229589495099376</v>
      </c>
      <c r="AB126" s="54">
        <f t="shared" si="41"/>
        <v>35.672066590205162</v>
      </c>
      <c r="AC126" s="54">
        <f t="shared" si="33"/>
        <v>56.229589495099376</v>
      </c>
    </row>
    <row r="127" spans="1:29" x14ac:dyDescent="0.25">
      <c r="A127" s="61">
        <f t="shared" si="34"/>
        <v>2.5186836454157091</v>
      </c>
      <c r="B127" s="43">
        <f t="shared" si="49"/>
        <v>295</v>
      </c>
      <c r="C127" s="42">
        <f t="shared" si="58"/>
        <v>203.52979999999997</v>
      </c>
      <c r="D127" s="51">
        <f t="shared" si="58"/>
        <v>300</v>
      </c>
      <c r="E127" s="56">
        <f t="shared" si="58"/>
        <v>0.2</v>
      </c>
      <c r="F127" s="57">
        <f t="shared" si="58"/>
        <v>980.23210993750001</v>
      </c>
      <c r="G127" s="58">
        <f t="shared" si="58"/>
        <v>2.6584931595742973E-4</v>
      </c>
      <c r="H127" s="58">
        <f t="shared" si="58"/>
        <v>4.3110319016750285E-4</v>
      </c>
      <c r="I127" s="48">
        <f t="shared" si="58"/>
        <v>203.52979999999997</v>
      </c>
      <c r="J127" s="49">
        <f t="shared" si="50"/>
        <v>3.2534631569785533E-2</v>
      </c>
      <c r="K127" s="50">
        <f t="shared" si="51"/>
        <v>2.5186836454157091</v>
      </c>
      <c r="L127" s="51">
        <f t="shared" si="26"/>
        <v>1890144.4944296507</v>
      </c>
      <c r="M127" s="49">
        <f t="shared" si="27"/>
        <v>1.9759194393181356E-2</v>
      </c>
      <c r="N127" s="43">
        <f t="shared" si="28"/>
        <v>0.90554212113899091</v>
      </c>
      <c r="O127" s="43">
        <f t="shared" si="29"/>
        <v>0.90554212113899091</v>
      </c>
      <c r="P127" s="52">
        <f t="shared" si="52"/>
        <v>22.185985568650505</v>
      </c>
      <c r="Q127" s="52">
        <f t="shared" si="36"/>
        <v>35.976956048241099</v>
      </c>
      <c r="R127" s="54">
        <f t="shared" si="53"/>
        <v>8.8031107970115379</v>
      </c>
      <c r="S127" s="54">
        <f t="shared" si="37"/>
        <v>51.170915062158045</v>
      </c>
      <c r="T127" s="54">
        <f t="shared" si="38"/>
        <v>23.091527689789494</v>
      </c>
      <c r="U127" s="54">
        <f t="shared" si="39"/>
        <v>28.079387372368554</v>
      </c>
      <c r="V127" s="54">
        <f t="shared" si="30"/>
        <v>226.35056909042561</v>
      </c>
      <c r="W127" s="54">
        <f t="shared" si="31"/>
        <v>291.11113967897012</v>
      </c>
      <c r="X127" s="54">
        <f t="shared" si="32"/>
        <v>353.99227670293692</v>
      </c>
      <c r="Y127" s="54">
        <f t="shared" si="40"/>
        <v>645.10341638190698</v>
      </c>
      <c r="Z127" s="43">
        <f t="shared" si="54"/>
        <v>16.225000000000001</v>
      </c>
      <c r="AA127" s="54">
        <f t="shared" si="55"/>
        <v>55.734727354963177</v>
      </c>
      <c r="AB127" s="54">
        <f t="shared" si="41"/>
        <v>35.976956048241099</v>
      </c>
      <c r="AC127" s="54">
        <f t="shared" si="33"/>
        <v>55.734727354963177</v>
      </c>
    </row>
    <row r="128" spans="1:29" x14ac:dyDescent="0.25">
      <c r="A128" s="61">
        <f t="shared" si="34"/>
        <v>2.5400284220717748</v>
      </c>
      <c r="B128" s="43">
        <f t="shared" si="49"/>
        <v>297.5</v>
      </c>
      <c r="C128" s="42">
        <f t="shared" si="58"/>
        <v>203.52979999999997</v>
      </c>
      <c r="D128" s="51">
        <f t="shared" si="58"/>
        <v>300</v>
      </c>
      <c r="E128" s="56">
        <f t="shared" si="58"/>
        <v>0.2</v>
      </c>
      <c r="F128" s="57">
        <f t="shared" si="58"/>
        <v>980.23210993750001</v>
      </c>
      <c r="G128" s="58">
        <f t="shared" si="58"/>
        <v>2.6584931595742973E-4</v>
      </c>
      <c r="H128" s="58">
        <f t="shared" si="58"/>
        <v>4.3110319016750285E-4</v>
      </c>
      <c r="I128" s="48">
        <f t="shared" si="58"/>
        <v>203.52979999999997</v>
      </c>
      <c r="J128" s="49">
        <f t="shared" si="50"/>
        <v>3.2534631569785533E-2</v>
      </c>
      <c r="K128" s="50">
        <f t="shared" si="51"/>
        <v>2.5400284220717748</v>
      </c>
      <c r="L128" s="51">
        <f t="shared" si="26"/>
        <v>1906162.6681112587</v>
      </c>
      <c r="M128" s="49">
        <f t="shared" si="27"/>
        <v>1.9757504143711024E-2</v>
      </c>
      <c r="N128" s="43">
        <f t="shared" si="28"/>
        <v>0.92087654655382323</v>
      </c>
      <c r="O128" s="43">
        <f t="shared" si="29"/>
        <v>0.92087654655382323</v>
      </c>
      <c r="P128" s="52">
        <f t="shared" si="52"/>
        <v>22.374002395503474</v>
      </c>
      <c r="Q128" s="52">
        <f t="shared" si="36"/>
        <v>36.281845506277044</v>
      </c>
      <c r="R128" s="54">
        <f t="shared" si="53"/>
        <v>8.8031107970115379</v>
      </c>
      <c r="S128" s="54">
        <f t="shared" si="37"/>
        <v>51.694490197876618</v>
      </c>
      <c r="T128" s="54">
        <f t="shared" si="38"/>
        <v>23.294878942057299</v>
      </c>
      <c r="U128" s="54">
        <f t="shared" si="39"/>
        <v>28.399611255819327</v>
      </c>
      <c r="V128" s="54">
        <f t="shared" si="30"/>
        <v>228.34388336111462</v>
      </c>
      <c r="W128" s="54">
        <f t="shared" si="31"/>
        <v>296.16352501119854</v>
      </c>
      <c r="X128" s="54">
        <f t="shared" si="32"/>
        <v>361.06343370112177</v>
      </c>
      <c r="Y128" s="54">
        <f t="shared" si="40"/>
        <v>657.22695871232031</v>
      </c>
      <c r="Z128" s="43">
        <f t="shared" si="54"/>
        <v>16.362500000000001</v>
      </c>
      <c r="AA128" s="54">
        <f t="shared" si="55"/>
        <v>55.248194386467077</v>
      </c>
      <c r="AB128" s="54">
        <f t="shared" si="41"/>
        <v>36.281845506277044</v>
      </c>
      <c r="AC128" s="54">
        <f t="shared" si="33"/>
        <v>55.248194386467077</v>
      </c>
    </row>
    <row r="129" spans="1:29" x14ac:dyDescent="0.25">
      <c r="A129" s="61">
        <f t="shared" si="34"/>
        <v>2.5613731987278401</v>
      </c>
      <c r="B129" s="43">
        <f t="shared" si="49"/>
        <v>300</v>
      </c>
      <c r="C129" s="42">
        <f t="shared" si="58"/>
        <v>203.52979999999997</v>
      </c>
      <c r="D129" s="51">
        <f t="shared" si="58"/>
        <v>300</v>
      </c>
      <c r="E129" s="56">
        <f t="shared" si="58"/>
        <v>0.2</v>
      </c>
      <c r="F129" s="57">
        <f t="shared" si="58"/>
        <v>980.23210993750001</v>
      </c>
      <c r="G129" s="58">
        <f t="shared" si="58"/>
        <v>2.6584931595742973E-4</v>
      </c>
      <c r="H129" s="58">
        <f t="shared" si="58"/>
        <v>4.3110319016750285E-4</v>
      </c>
      <c r="I129" s="48">
        <f t="shared" si="58"/>
        <v>203.52979999999997</v>
      </c>
      <c r="J129" s="49">
        <f t="shared" si="50"/>
        <v>3.2534631569785533E-2</v>
      </c>
      <c r="K129" s="50">
        <f t="shared" si="51"/>
        <v>2.5613731987278401</v>
      </c>
      <c r="L129" s="51">
        <f t="shared" si="26"/>
        <v>1922180.8417928657</v>
      </c>
      <c r="M129" s="49">
        <f t="shared" si="27"/>
        <v>1.9755840301227564E-2</v>
      </c>
      <c r="N129" s="43">
        <f t="shared" si="28"/>
        <v>0.93633963357461214</v>
      </c>
      <c r="O129" s="43">
        <f t="shared" si="29"/>
        <v>0.93633963357461214</v>
      </c>
      <c r="P129" s="52">
        <f t="shared" si="52"/>
        <v>22.562019222356444</v>
      </c>
      <c r="Q129" s="52">
        <f t="shared" si="36"/>
        <v>36.586734964312988</v>
      </c>
      <c r="R129" s="54">
        <f t="shared" si="53"/>
        <v>8.8031107970115379</v>
      </c>
      <c r="S129" s="54">
        <f t="shared" si="37"/>
        <v>52.218322656807118</v>
      </c>
      <c r="T129" s="54">
        <f t="shared" si="38"/>
        <v>23.498358855931055</v>
      </c>
      <c r="U129" s="54">
        <f t="shared" si="39"/>
        <v>28.719963800876062</v>
      </c>
      <c r="V129" s="54">
        <f t="shared" si="30"/>
        <v>230.33845881417838</v>
      </c>
      <c r="W129" s="54">
        <f t="shared" si="31"/>
        <v>301.26101097347504</v>
      </c>
      <c r="X129" s="54">
        <f t="shared" si="32"/>
        <v>368.20466411379567</v>
      </c>
      <c r="Y129" s="54">
        <f t="shared" si="40"/>
        <v>669.46567508727071</v>
      </c>
      <c r="Z129" s="43">
        <f t="shared" si="54"/>
        <v>16.5</v>
      </c>
      <c r="AA129" s="54">
        <f t="shared" si="55"/>
        <v>54.769782344827782</v>
      </c>
      <c r="AB129" s="54">
        <f t="shared" si="41"/>
        <v>36.586734964312988</v>
      </c>
      <c r="AC129" s="54">
        <f t="shared" si="33"/>
        <v>54.769782344827782</v>
      </c>
    </row>
    <row r="130" spans="1:29" x14ac:dyDescent="0.25">
      <c r="A130" s="61">
        <f t="shared" si="34"/>
        <v>2.5827179753839054</v>
      </c>
      <c r="B130" s="43">
        <f t="shared" si="49"/>
        <v>302.5</v>
      </c>
      <c r="C130" s="42">
        <f t="shared" si="58"/>
        <v>203.52979999999997</v>
      </c>
      <c r="D130" s="51">
        <f t="shared" si="58"/>
        <v>300</v>
      </c>
      <c r="E130" s="56">
        <f t="shared" si="58"/>
        <v>0.2</v>
      </c>
      <c r="F130" s="57">
        <f t="shared" si="58"/>
        <v>980.23210993750001</v>
      </c>
      <c r="G130" s="58">
        <f t="shared" si="58"/>
        <v>2.6584931595742973E-4</v>
      </c>
      <c r="H130" s="58">
        <f t="shared" si="58"/>
        <v>4.3110319016750285E-4</v>
      </c>
      <c r="I130" s="48">
        <f t="shared" si="58"/>
        <v>203.52979999999997</v>
      </c>
      <c r="J130" s="49">
        <f t="shared" si="50"/>
        <v>3.2534631569785533E-2</v>
      </c>
      <c r="K130" s="50">
        <f t="shared" si="51"/>
        <v>2.5827179753839054</v>
      </c>
      <c r="L130" s="51">
        <f t="shared" si="26"/>
        <v>1938199.0154744729</v>
      </c>
      <c r="M130" s="49">
        <f t="shared" si="27"/>
        <v>1.9754202240782223E-2</v>
      </c>
      <c r="N130" s="43">
        <f t="shared" si="28"/>
        <v>0.95193138154598123</v>
      </c>
      <c r="O130" s="43">
        <f t="shared" si="29"/>
        <v>0.95193138154598123</v>
      </c>
      <c r="P130" s="52">
        <f t="shared" si="52"/>
        <v>22.75003604920942</v>
      </c>
      <c r="Q130" s="52">
        <f t="shared" si="36"/>
        <v>36.89162442234894</v>
      </c>
      <c r="R130" s="54">
        <f t="shared" si="53"/>
        <v>8.8031107970115379</v>
      </c>
      <c r="S130" s="54">
        <f t="shared" si="37"/>
        <v>52.742412437638777</v>
      </c>
      <c r="T130" s="54">
        <f t="shared" si="38"/>
        <v>23.701967430755403</v>
      </c>
      <c r="U130" s="54">
        <f t="shared" si="39"/>
        <v>29.040445006883385</v>
      </c>
      <c r="V130" s="54">
        <f t="shared" si="30"/>
        <v>232.33429544319273</v>
      </c>
      <c r="W130" s="54">
        <f t="shared" si="31"/>
        <v>306.40363879502172</v>
      </c>
      <c r="X130" s="54">
        <f t="shared" si="32"/>
        <v>375.41600917018047</v>
      </c>
      <c r="Y130" s="54">
        <f t="shared" si="40"/>
        <v>681.81964796520219</v>
      </c>
      <c r="Z130" s="43">
        <f t="shared" si="54"/>
        <v>16.637499999999999</v>
      </c>
      <c r="AA130" s="54">
        <f t="shared" si="55"/>
        <v>54.299289869498502</v>
      </c>
      <c r="AB130" s="54">
        <f t="shared" si="41"/>
        <v>36.89162442234894</v>
      </c>
      <c r="AC130" s="54">
        <f t="shared" si="33"/>
        <v>54.299289869498502</v>
      </c>
    </row>
    <row r="131" spans="1:29" x14ac:dyDescent="0.25">
      <c r="A131" s="61">
        <f t="shared" si="34"/>
        <v>2.6040627520399706</v>
      </c>
      <c r="B131" s="43">
        <f t="shared" si="49"/>
        <v>305</v>
      </c>
      <c r="C131" s="42">
        <f t="shared" si="58"/>
        <v>203.52979999999997</v>
      </c>
      <c r="D131" s="51">
        <f t="shared" si="58"/>
        <v>300</v>
      </c>
      <c r="E131" s="56">
        <f t="shared" si="58"/>
        <v>0.2</v>
      </c>
      <c r="F131" s="57">
        <f t="shared" si="58"/>
        <v>980.23210993750001</v>
      </c>
      <c r="G131" s="58">
        <f t="shared" si="58"/>
        <v>2.6584931595742973E-4</v>
      </c>
      <c r="H131" s="58">
        <f t="shared" si="58"/>
        <v>4.3110319016750285E-4</v>
      </c>
      <c r="I131" s="48">
        <f t="shared" si="58"/>
        <v>203.52979999999997</v>
      </c>
      <c r="J131" s="49">
        <f t="shared" si="50"/>
        <v>3.2534631569785533E-2</v>
      </c>
      <c r="K131" s="50">
        <f t="shared" si="51"/>
        <v>2.6040627520399706</v>
      </c>
      <c r="L131" s="51">
        <f t="shared" si="26"/>
        <v>1954217.1891560797</v>
      </c>
      <c r="M131" s="49">
        <f t="shared" si="27"/>
        <v>1.9752589357164594E-2</v>
      </c>
      <c r="N131" s="43">
        <f t="shared" si="28"/>
        <v>0.96765178982315103</v>
      </c>
      <c r="O131" s="43">
        <f t="shared" si="29"/>
        <v>0.96765178982315103</v>
      </c>
      <c r="P131" s="52">
        <f t="shared" si="52"/>
        <v>22.93805287606239</v>
      </c>
      <c r="Q131" s="52">
        <f t="shared" si="36"/>
        <v>37.196513880384877</v>
      </c>
      <c r="R131" s="54">
        <f t="shared" si="53"/>
        <v>8.8031107970115379</v>
      </c>
      <c r="S131" s="54">
        <f t="shared" si="37"/>
        <v>53.266759539082031</v>
      </c>
      <c r="T131" s="54">
        <f t="shared" si="38"/>
        <v>23.905704665885541</v>
      </c>
      <c r="U131" s="54">
        <f t="shared" si="39"/>
        <v>29.36105487319649</v>
      </c>
      <c r="V131" s="54">
        <f t="shared" si="30"/>
        <v>234.33139324183722</v>
      </c>
      <c r="W131" s="54">
        <f t="shared" si="31"/>
        <v>311.59144970491832</v>
      </c>
      <c r="X131" s="54">
        <f t="shared" si="32"/>
        <v>382.69751009935595</v>
      </c>
      <c r="Y131" s="54">
        <f t="shared" si="40"/>
        <v>694.28895980427433</v>
      </c>
      <c r="Z131" s="43">
        <f t="shared" si="54"/>
        <v>16.774999999999999</v>
      </c>
      <c r="AA131" s="54">
        <f t="shared" si="55"/>
        <v>53.836522202025023</v>
      </c>
      <c r="AB131" s="54">
        <f t="shared" si="41"/>
        <v>37.196513880384877</v>
      </c>
      <c r="AC131" s="54">
        <f t="shared" si="33"/>
        <v>53.836522202025023</v>
      </c>
    </row>
    <row r="132" spans="1:29" x14ac:dyDescent="0.25">
      <c r="A132" s="61">
        <f t="shared" si="34"/>
        <v>2.6254075286960359</v>
      </c>
      <c r="B132" s="43">
        <f t="shared" si="49"/>
        <v>307.5</v>
      </c>
      <c r="C132" s="42">
        <f t="shared" si="58"/>
        <v>203.52979999999997</v>
      </c>
      <c r="D132" s="51">
        <f t="shared" si="58"/>
        <v>300</v>
      </c>
      <c r="E132" s="56">
        <f t="shared" si="58"/>
        <v>0.2</v>
      </c>
      <c r="F132" s="57">
        <f t="shared" si="58"/>
        <v>980.23210993750001</v>
      </c>
      <c r="G132" s="58">
        <f t="shared" si="58"/>
        <v>2.6584931595742973E-4</v>
      </c>
      <c r="H132" s="58">
        <f t="shared" si="58"/>
        <v>4.3110319016750285E-4</v>
      </c>
      <c r="I132" s="48">
        <f t="shared" si="58"/>
        <v>203.52979999999997</v>
      </c>
      <c r="J132" s="49">
        <f t="shared" si="50"/>
        <v>3.2534631569785533E-2</v>
      </c>
      <c r="K132" s="50">
        <f t="shared" si="51"/>
        <v>2.6254075286960359</v>
      </c>
      <c r="L132" s="51">
        <f t="shared" si="26"/>
        <v>1970235.3628376874</v>
      </c>
      <c r="M132" s="49">
        <f t="shared" si="27"/>
        <v>1.9751001064125383E-2</v>
      </c>
      <c r="N132" s="43">
        <f t="shared" si="28"/>
        <v>0.98350085777167939</v>
      </c>
      <c r="O132" s="43">
        <f t="shared" si="29"/>
        <v>0.98350085777167939</v>
      </c>
      <c r="P132" s="52">
        <f t="shared" si="52"/>
        <v>23.126069702915355</v>
      </c>
      <c r="Q132" s="52">
        <f t="shared" si="36"/>
        <v>37.501403338420808</v>
      </c>
      <c r="R132" s="54">
        <f t="shared" si="53"/>
        <v>8.8031107970115379</v>
      </c>
      <c r="S132" s="54">
        <f t="shared" si="37"/>
        <v>53.791363959867979</v>
      </c>
      <c r="T132" s="54">
        <f t="shared" si="38"/>
        <v>24.109570560687036</v>
      </c>
      <c r="U132" s="54">
        <f t="shared" si="39"/>
        <v>29.68179339918095</v>
      </c>
      <c r="V132" s="54">
        <f t="shared" si="30"/>
        <v>236.32975220389287</v>
      </c>
      <c r="W132" s="54">
        <f t="shared" si="31"/>
        <v>316.82448493210529</v>
      </c>
      <c r="X132" s="54">
        <f t="shared" si="32"/>
        <v>390.04920813026246</v>
      </c>
      <c r="Y132" s="54">
        <f t="shared" si="40"/>
        <v>706.87369306236769</v>
      </c>
      <c r="Z132" s="43">
        <f t="shared" si="54"/>
        <v>16.912500000000001</v>
      </c>
      <c r="AA132" s="54">
        <f t="shared" si="55"/>
        <v>53.381290917664735</v>
      </c>
      <c r="AB132" s="54">
        <f t="shared" si="41"/>
        <v>37.501403338420808</v>
      </c>
      <c r="AC132" s="54">
        <f t="shared" si="33"/>
        <v>53.381290917664735</v>
      </c>
    </row>
    <row r="133" spans="1:29" x14ac:dyDescent="0.25">
      <c r="A133" s="61">
        <f t="shared" si="34"/>
        <v>2.6467523053521012</v>
      </c>
      <c r="B133" s="43">
        <f t="shared" si="49"/>
        <v>310</v>
      </c>
      <c r="C133" s="42">
        <f t="shared" si="58"/>
        <v>203.52979999999997</v>
      </c>
      <c r="D133" s="51">
        <f t="shared" si="58"/>
        <v>300</v>
      </c>
      <c r="E133" s="56">
        <f t="shared" si="58"/>
        <v>0.2</v>
      </c>
      <c r="F133" s="57">
        <f t="shared" si="58"/>
        <v>980.23210993750001</v>
      </c>
      <c r="G133" s="58">
        <f t="shared" si="58"/>
        <v>2.6584931595742973E-4</v>
      </c>
      <c r="H133" s="58">
        <f t="shared" si="58"/>
        <v>4.3110319016750285E-4</v>
      </c>
      <c r="I133" s="48">
        <f t="shared" si="58"/>
        <v>203.52979999999997</v>
      </c>
      <c r="J133" s="49">
        <f t="shared" si="50"/>
        <v>3.2534631569785533E-2</v>
      </c>
      <c r="K133" s="50">
        <f t="shared" si="51"/>
        <v>2.6467523053521012</v>
      </c>
      <c r="L133" s="51">
        <f t="shared" si="26"/>
        <v>1986253.5365192944</v>
      </c>
      <c r="M133" s="49">
        <f t="shared" si="27"/>
        <v>1.9749436793635673E-2</v>
      </c>
      <c r="N133" s="43">
        <f t="shared" si="28"/>
        <v>0.9994785847672093</v>
      </c>
      <c r="O133" s="43">
        <f t="shared" si="29"/>
        <v>0.9994785847672093</v>
      </c>
      <c r="P133" s="52">
        <f t="shared" si="52"/>
        <v>23.314086529768325</v>
      </c>
      <c r="Q133" s="52">
        <f t="shared" si="36"/>
        <v>37.806292796456752</v>
      </c>
      <c r="R133" s="54">
        <f t="shared" si="53"/>
        <v>8.8031107970115379</v>
      </c>
      <c r="S133" s="54">
        <f t="shared" si="37"/>
        <v>54.316225698747957</v>
      </c>
      <c r="T133" s="54">
        <f t="shared" si="38"/>
        <v>24.313565114535535</v>
      </c>
      <c r="U133" s="54">
        <f t="shared" si="39"/>
        <v>30.002660584212425</v>
      </c>
      <c r="V133" s="54">
        <f t="shared" si="30"/>
        <v>238.32937232323962</v>
      </c>
      <c r="W133" s="54">
        <f t="shared" si="31"/>
        <v>322.10278570538532</v>
      </c>
      <c r="X133" s="54">
        <f t="shared" si="32"/>
        <v>397.47114449170306</v>
      </c>
      <c r="Y133" s="54">
        <f t="shared" si="40"/>
        <v>719.57393019708843</v>
      </c>
      <c r="Z133" s="43">
        <f t="shared" si="54"/>
        <v>17.05</v>
      </c>
      <c r="AA133" s="54">
        <f t="shared" si="55"/>
        <v>52.93341366999217</v>
      </c>
      <c r="AB133" s="54">
        <f t="shared" si="41"/>
        <v>37.806292796456752</v>
      </c>
      <c r="AC133" s="54">
        <f t="shared" si="33"/>
        <v>52.93341366999217</v>
      </c>
    </row>
    <row r="134" spans="1:29" x14ac:dyDescent="0.25">
      <c r="A134" s="61">
        <f t="shared" si="34"/>
        <v>2.6680970820081664</v>
      </c>
      <c r="B134" s="43">
        <f t="shared" si="49"/>
        <v>312.5</v>
      </c>
      <c r="C134" s="42">
        <f t="shared" si="58"/>
        <v>203.52979999999997</v>
      </c>
      <c r="D134" s="51">
        <f t="shared" si="58"/>
        <v>300</v>
      </c>
      <c r="E134" s="56">
        <f t="shared" si="58"/>
        <v>0.2</v>
      </c>
      <c r="F134" s="57">
        <f t="shared" si="58"/>
        <v>980.23210993750001</v>
      </c>
      <c r="G134" s="58">
        <f t="shared" si="58"/>
        <v>2.6584931595742973E-4</v>
      </c>
      <c r="H134" s="58">
        <f t="shared" si="58"/>
        <v>4.3110319016750285E-4</v>
      </c>
      <c r="I134" s="48">
        <f t="shared" si="58"/>
        <v>203.52979999999997</v>
      </c>
      <c r="J134" s="49">
        <f t="shared" si="50"/>
        <v>3.2534631569785533E-2</v>
      </c>
      <c r="K134" s="50">
        <f t="shared" si="51"/>
        <v>2.6680970820081664</v>
      </c>
      <c r="L134" s="51">
        <f t="shared" si="26"/>
        <v>2002271.7102009014</v>
      </c>
      <c r="M134" s="49">
        <f t="shared" si="27"/>
        <v>1.9747895995180821E-2</v>
      </c>
      <c r="N134" s="43">
        <f t="shared" si="28"/>
        <v>1.0155849701952269</v>
      </c>
      <c r="O134" s="43">
        <f t="shared" si="29"/>
        <v>1.0155849701952269</v>
      </c>
      <c r="P134" s="52">
        <f t="shared" si="52"/>
        <v>23.502103356621298</v>
      </c>
      <c r="Q134" s="52">
        <f t="shared" si="36"/>
        <v>38.111182254492697</v>
      </c>
      <c r="R134" s="54">
        <f t="shared" si="53"/>
        <v>8.8031107970115379</v>
      </c>
      <c r="S134" s="54">
        <f t="shared" si="37"/>
        <v>54.841344754492908</v>
      </c>
      <c r="T134" s="54">
        <f t="shared" si="38"/>
        <v>24.517688326816526</v>
      </c>
      <c r="U134" s="54">
        <f t="shared" si="39"/>
        <v>30.323656427676386</v>
      </c>
      <c r="V134" s="54">
        <f t="shared" si="30"/>
        <v>240.33025359385377</v>
      </c>
      <c r="W134" s="54">
        <f t="shared" si="31"/>
        <v>327.42639325342583</v>
      </c>
      <c r="X134" s="54">
        <f t="shared" si="32"/>
        <v>404.96336041234491</v>
      </c>
      <c r="Y134" s="54">
        <f t="shared" si="40"/>
        <v>732.38975366577074</v>
      </c>
      <c r="Z134" s="43">
        <f t="shared" si="54"/>
        <v>17.1875</v>
      </c>
      <c r="AA134" s="54">
        <f t="shared" si="55"/>
        <v>52.492713947763491</v>
      </c>
      <c r="AB134" s="54">
        <f t="shared" si="41"/>
        <v>38.111182254492697</v>
      </c>
      <c r="AC134" s="54">
        <f t="shared" si="33"/>
        <v>52.492713947763491</v>
      </c>
    </row>
    <row r="135" spans="1:29" x14ac:dyDescent="0.25">
      <c r="A135" s="61">
        <f t="shared" si="34"/>
        <v>2.6894418586642317</v>
      </c>
      <c r="B135" s="43">
        <f t="shared" si="49"/>
        <v>315</v>
      </c>
      <c r="C135" s="42">
        <f t="shared" si="58"/>
        <v>203.52979999999997</v>
      </c>
      <c r="D135" s="51">
        <f t="shared" si="58"/>
        <v>300</v>
      </c>
      <c r="E135" s="56">
        <f t="shared" si="58"/>
        <v>0.2</v>
      </c>
      <c r="F135" s="57">
        <f t="shared" si="58"/>
        <v>980.23210993750001</v>
      </c>
      <c r="G135" s="58">
        <f t="shared" si="58"/>
        <v>2.6584931595742973E-4</v>
      </c>
      <c r="H135" s="58">
        <f t="shared" si="58"/>
        <v>4.3110319016750285E-4</v>
      </c>
      <c r="I135" s="48">
        <f t="shared" si="58"/>
        <v>203.52979999999997</v>
      </c>
      <c r="J135" s="49">
        <f t="shared" si="50"/>
        <v>3.2534631569785533E-2</v>
      </c>
      <c r="K135" s="50">
        <f t="shared" si="51"/>
        <v>2.6894418586642317</v>
      </c>
      <c r="L135" s="51">
        <f t="shared" si="26"/>
        <v>2018289.8838825088</v>
      </c>
      <c r="M135" s="49">
        <f t="shared" si="27"/>
        <v>1.9746378135087041E-2</v>
      </c>
      <c r="N135" s="43">
        <f t="shared" si="28"/>
        <v>1.0318200134508269</v>
      </c>
      <c r="O135" s="43">
        <f t="shared" si="29"/>
        <v>1.0318200134508269</v>
      </c>
      <c r="P135" s="52">
        <f t="shared" si="52"/>
        <v>23.690120183474267</v>
      </c>
      <c r="Q135" s="52">
        <f t="shared" si="36"/>
        <v>38.416071712528627</v>
      </c>
      <c r="R135" s="54">
        <f t="shared" si="53"/>
        <v>8.8031107970115379</v>
      </c>
      <c r="S135" s="54">
        <f t="shared" si="37"/>
        <v>55.366721125893008</v>
      </c>
      <c r="T135" s="54">
        <f t="shared" si="38"/>
        <v>24.721940196925093</v>
      </c>
      <c r="U135" s="54">
        <f t="shared" si="39"/>
        <v>30.644780928967915</v>
      </c>
      <c r="V135" s="54">
        <f t="shared" si="30"/>
        <v>242.33239600980579</v>
      </c>
      <c r="W135" s="54">
        <f t="shared" si="31"/>
        <v>332.79534880476086</v>
      </c>
      <c r="X135" s="54">
        <f t="shared" si="32"/>
        <v>412.52589712072194</v>
      </c>
      <c r="Y135" s="54">
        <f t="shared" si="40"/>
        <v>745.3212459254828</v>
      </c>
      <c r="Z135" s="43">
        <f t="shared" si="54"/>
        <v>17.324999999999999</v>
      </c>
      <c r="AA135" s="54">
        <f t="shared" si="55"/>
        <v>52.059020843359072</v>
      </c>
      <c r="AB135" s="54">
        <f t="shared" si="41"/>
        <v>38.416071712528627</v>
      </c>
      <c r="AC135" s="54">
        <f t="shared" si="33"/>
        <v>52.059020843359072</v>
      </c>
    </row>
    <row r="136" spans="1:29" x14ac:dyDescent="0.25">
      <c r="A136" s="61">
        <f t="shared" si="34"/>
        <v>2.7107866353202974</v>
      </c>
      <c r="B136" s="43">
        <f t="shared" si="49"/>
        <v>317.5</v>
      </c>
      <c r="C136" s="42">
        <f t="shared" si="58"/>
        <v>203.52979999999997</v>
      </c>
      <c r="D136" s="51">
        <f t="shared" si="58"/>
        <v>300</v>
      </c>
      <c r="E136" s="56">
        <f t="shared" si="58"/>
        <v>0.2</v>
      </c>
      <c r="F136" s="57">
        <f t="shared" si="58"/>
        <v>980.23210993750001</v>
      </c>
      <c r="G136" s="58">
        <f t="shared" si="58"/>
        <v>2.6584931595742973E-4</v>
      </c>
      <c r="H136" s="58">
        <f t="shared" si="58"/>
        <v>4.3110319016750285E-4</v>
      </c>
      <c r="I136" s="48">
        <f t="shared" si="58"/>
        <v>203.52979999999997</v>
      </c>
      <c r="J136" s="49">
        <f t="shared" si="50"/>
        <v>3.2534631569785533E-2</v>
      </c>
      <c r="K136" s="50">
        <f t="shared" si="51"/>
        <v>2.7107866353202974</v>
      </c>
      <c r="L136" s="51">
        <f t="shared" si="26"/>
        <v>2034308.0575641165</v>
      </c>
      <c r="M136" s="49">
        <f t="shared" si="27"/>
        <v>1.9744882695878919E-2</v>
      </c>
      <c r="N136" s="43">
        <f t="shared" si="28"/>
        <v>1.0481837139384866</v>
      </c>
      <c r="O136" s="43">
        <f t="shared" si="29"/>
        <v>1.0481837139384866</v>
      </c>
      <c r="P136" s="52">
        <f t="shared" si="52"/>
        <v>23.878137010327237</v>
      </c>
      <c r="Q136" s="52">
        <f t="shared" si="36"/>
        <v>38.720961170564586</v>
      </c>
      <c r="R136" s="54">
        <f t="shared" si="53"/>
        <v>8.8031107970115379</v>
      </c>
      <c r="S136" s="54">
        <f t="shared" si="37"/>
        <v>55.892354811757258</v>
      </c>
      <c r="T136" s="54">
        <f t="shared" si="38"/>
        <v>24.926320724265722</v>
      </c>
      <c r="U136" s="54">
        <f t="shared" si="39"/>
        <v>30.966034087491533</v>
      </c>
      <c r="V136" s="54">
        <f t="shared" si="30"/>
        <v>244.33579956525821</v>
      </c>
      <c r="W136" s="54">
        <f t="shared" si="31"/>
        <v>338.20969358779342</v>
      </c>
      <c r="X136" s="54">
        <f t="shared" si="32"/>
        <v>420.15879584523759</v>
      </c>
      <c r="Y136" s="54">
        <f t="shared" si="40"/>
        <v>758.36848943303107</v>
      </c>
      <c r="Z136" s="43">
        <f t="shared" si="54"/>
        <v>17.462499999999999</v>
      </c>
      <c r="AA136" s="54">
        <f t="shared" si="55"/>
        <v>51.63216883216576</v>
      </c>
      <c r="AB136" s="54">
        <f t="shared" si="41"/>
        <v>38.720961170564586</v>
      </c>
      <c r="AC136" s="54">
        <f t="shared" si="33"/>
        <v>51.63216883216576</v>
      </c>
    </row>
    <row r="137" spans="1:29" x14ac:dyDescent="0.25">
      <c r="A137" s="61">
        <f t="shared" si="34"/>
        <v>2.7321314119763627</v>
      </c>
      <c r="B137" s="43">
        <f t="shared" si="49"/>
        <v>320</v>
      </c>
      <c r="C137" s="42">
        <f t="shared" si="58"/>
        <v>203.52979999999997</v>
      </c>
      <c r="D137" s="51">
        <f t="shared" si="58"/>
        <v>300</v>
      </c>
      <c r="E137" s="56">
        <f t="shared" si="58"/>
        <v>0.2</v>
      </c>
      <c r="F137" s="57">
        <f t="shared" si="58"/>
        <v>980.23210993750001</v>
      </c>
      <c r="G137" s="58">
        <f t="shared" si="58"/>
        <v>2.6584931595742973E-4</v>
      </c>
      <c r="H137" s="58">
        <f t="shared" si="58"/>
        <v>4.3110319016750285E-4</v>
      </c>
      <c r="I137" s="48">
        <f t="shared" si="58"/>
        <v>203.52979999999997</v>
      </c>
      <c r="J137" s="49">
        <f t="shared" si="50"/>
        <v>3.2534631569785533E-2</v>
      </c>
      <c r="K137" s="50">
        <f t="shared" si="51"/>
        <v>2.7321314119763627</v>
      </c>
      <c r="L137" s="51">
        <f t="shared" si="26"/>
        <v>2050326.2312457236</v>
      </c>
      <c r="M137" s="49">
        <f t="shared" si="27"/>
        <v>1.9743409175666232E-2</v>
      </c>
      <c r="N137" s="43">
        <f t="shared" si="28"/>
        <v>1.0646760710718404</v>
      </c>
      <c r="O137" s="43">
        <f t="shared" si="29"/>
        <v>1.0646760710718404</v>
      </c>
      <c r="P137" s="52">
        <f t="shared" si="52"/>
        <v>24.066153837180213</v>
      </c>
      <c r="Q137" s="52">
        <f t="shared" si="36"/>
        <v>39.025850628600523</v>
      </c>
      <c r="R137" s="54">
        <f t="shared" si="53"/>
        <v>8.8031107970115379</v>
      </c>
      <c r="S137" s="54">
        <f t="shared" si="37"/>
        <v>56.418245810912879</v>
      </c>
      <c r="T137" s="54">
        <f t="shared" si="38"/>
        <v>25.130829908252053</v>
      </c>
      <c r="U137" s="54">
        <f t="shared" si="39"/>
        <v>31.287415902660829</v>
      </c>
      <c r="V137" s="54">
        <f t="shared" si="30"/>
        <v>246.3404642544634</v>
      </c>
      <c r="W137" s="54">
        <f t="shared" si="31"/>
        <v>343.66946883079731</v>
      </c>
      <c r="X137" s="54">
        <f t="shared" si="32"/>
        <v>427.86209781416511</v>
      </c>
      <c r="Y137" s="54">
        <f t="shared" si="40"/>
        <v>771.53156664496237</v>
      </c>
      <c r="Z137" s="43">
        <f t="shared" si="54"/>
        <v>17.600000000000001</v>
      </c>
      <c r="AA137" s="54">
        <f t="shared" si="55"/>
        <v>51.211997562300802</v>
      </c>
      <c r="AB137" s="54">
        <f t="shared" si="41"/>
        <v>39.025850628600523</v>
      </c>
      <c r="AC137" s="54">
        <f t="shared" si="33"/>
        <v>51.211997562300802</v>
      </c>
    </row>
    <row r="138" spans="1:29" x14ac:dyDescent="0.25">
      <c r="A138" s="61">
        <f t="shared" si="34"/>
        <v>2.7534761886324279</v>
      </c>
      <c r="B138" s="43">
        <f t="shared" si="49"/>
        <v>322.5</v>
      </c>
      <c r="C138" s="42">
        <f t="shared" si="58"/>
        <v>203.52979999999997</v>
      </c>
      <c r="D138" s="51">
        <f t="shared" si="58"/>
        <v>300</v>
      </c>
      <c r="E138" s="56">
        <f t="shared" si="58"/>
        <v>0.2</v>
      </c>
      <c r="F138" s="57">
        <f t="shared" si="58"/>
        <v>980.23210993750001</v>
      </c>
      <c r="G138" s="58">
        <f t="shared" si="58"/>
        <v>2.6584931595742973E-4</v>
      </c>
      <c r="H138" s="58">
        <f t="shared" si="58"/>
        <v>4.3110319016750285E-4</v>
      </c>
      <c r="I138" s="48">
        <f t="shared" si="58"/>
        <v>203.52979999999997</v>
      </c>
      <c r="J138" s="49">
        <f t="shared" si="50"/>
        <v>3.2534631569785533E-2</v>
      </c>
      <c r="K138" s="50">
        <f t="shared" si="51"/>
        <v>2.7534761886324279</v>
      </c>
      <c r="L138" s="51">
        <f t="shared" ref="L138:L201" si="59">(F138*K138*I138)/G138/1000</f>
        <v>2066344.4049273303</v>
      </c>
      <c r="M138" s="49">
        <f t="shared" ref="M138:M201" si="60">(1.14-2*LOG((E138/1000)/(I138/1000)+(21.25/L138^0.9)))^-2</f>
        <v>1.9741957087558496E-2</v>
      </c>
      <c r="N138" s="43">
        <f t="shared" ref="N138:N201" si="61">(0.5*F138*K138^2*D138/(I138/1000)*M138/100000)</f>
        <v>1.081297084273471</v>
      </c>
      <c r="O138" s="43">
        <f t="shared" ref="O138:O201" si="62">(0.5*F138*K138^2*D138/(I138/1000)*M138/100000)</f>
        <v>1.081297084273471</v>
      </c>
      <c r="P138" s="52">
        <f t="shared" si="52"/>
        <v>24.254170664033179</v>
      </c>
      <c r="Q138" s="52">
        <f t="shared" si="36"/>
        <v>39.330740086636467</v>
      </c>
      <c r="R138" s="54">
        <f t="shared" si="53"/>
        <v>8.8031107970115379</v>
      </c>
      <c r="S138" s="54">
        <f t="shared" si="37"/>
        <v>56.944394122205054</v>
      </c>
      <c r="T138" s="54">
        <f t="shared" si="38"/>
        <v>25.335467748306648</v>
      </c>
      <c r="U138" s="54">
        <f t="shared" si="39"/>
        <v>31.608926373898402</v>
      </c>
      <c r="V138" s="54">
        <f t="shared" ref="V138:V201" si="63">T138*(F138/100)</f>
        <v>248.34639007176108</v>
      </c>
      <c r="W138" s="54">
        <f t="shared" ref="W138:W201" si="64">T138/3600/C$3*B138*100</f>
        <v>349.17471576191855</v>
      </c>
      <c r="X138" s="54">
        <f t="shared" ref="X138:X201" si="65">U138/3600/C$3*B138*100</f>
        <v>435.63584425565108</v>
      </c>
      <c r="Y138" s="54">
        <f t="shared" si="40"/>
        <v>784.81056001756963</v>
      </c>
      <c r="Z138" s="43">
        <f t="shared" si="54"/>
        <v>17.737500000000001</v>
      </c>
      <c r="AA138" s="54">
        <f t="shared" si="55"/>
        <v>50.798351654116175</v>
      </c>
      <c r="AB138" s="54">
        <f t="shared" si="41"/>
        <v>39.330740086636467</v>
      </c>
      <c r="AC138" s="54">
        <f t="shared" ref="AC138:AC201" si="66">AA138</f>
        <v>50.798351654116175</v>
      </c>
    </row>
    <row r="139" spans="1:29" x14ac:dyDescent="0.25">
      <c r="A139" s="61">
        <f t="shared" ref="A139:A202" si="67">B139/J139/3600</f>
        <v>2.7748209652884932</v>
      </c>
      <c r="B139" s="43">
        <f t="shared" si="49"/>
        <v>325</v>
      </c>
      <c r="C139" s="42">
        <f t="shared" ref="C139:I154" si="68">C138</f>
        <v>203.52979999999997</v>
      </c>
      <c r="D139" s="51">
        <f t="shared" si="68"/>
        <v>300</v>
      </c>
      <c r="E139" s="56">
        <f t="shared" si="68"/>
        <v>0.2</v>
      </c>
      <c r="F139" s="57">
        <f t="shared" si="68"/>
        <v>980.23210993750001</v>
      </c>
      <c r="G139" s="58">
        <f t="shared" si="68"/>
        <v>2.6584931595742973E-4</v>
      </c>
      <c r="H139" s="58">
        <f t="shared" si="68"/>
        <v>4.3110319016750285E-4</v>
      </c>
      <c r="I139" s="48">
        <f t="shared" si="68"/>
        <v>203.52979999999997</v>
      </c>
      <c r="J139" s="49">
        <f t="shared" si="50"/>
        <v>3.2534631569785533E-2</v>
      </c>
      <c r="K139" s="50">
        <f t="shared" si="51"/>
        <v>2.7748209652884932</v>
      </c>
      <c r="L139" s="51">
        <f t="shared" si="59"/>
        <v>2082362.5786089378</v>
      </c>
      <c r="M139" s="49">
        <f t="shared" si="60"/>
        <v>1.9740525959105842E-2</v>
      </c>
      <c r="N139" s="43">
        <f t="shared" si="61"/>
        <v>1.0980467529747033</v>
      </c>
      <c r="O139" s="43">
        <f t="shared" si="62"/>
        <v>1.0980467529747033</v>
      </c>
      <c r="P139" s="52">
        <f t="shared" si="52"/>
        <v>24.442187490886152</v>
      </c>
      <c r="Q139" s="52">
        <f t="shared" ref="Q139:Q202" si="69">(B139/3600)*H139/2/PI()/G$4/0.000000000001*(LN(G$3/(C139/2000))+C$4)/100000</f>
        <v>39.635629544672405</v>
      </c>
      <c r="R139" s="54">
        <f t="shared" si="53"/>
        <v>8.8031107970115379</v>
      </c>
      <c r="S139" s="54">
        <f t="shared" ref="S139:S202" si="70">O139+N139+P139+Q139-R139</f>
        <v>57.470799744496418</v>
      </c>
      <c r="T139" s="54">
        <f t="shared" ref="T139:T202" si="71">N139+P139</f>
        <v>25.540234243860855</v>
      </c>
      <c r="U139" s="54">
        <f t="shared" ref="U139:U202" si="72">O139+Q139-R139</f>
        <v>31.93056550063557</v>
      </c>
      <c r="V139" s="54">
        <f t="shared" si="63"/>
        <v>250.35357701157716</v>
      </c>
      <c r="W139" s="54">
        <f t="shared" si="64"/>
        <v>354.72547560917855</v>
      </c>
      <c r="X139" s="54">
        <f t="shared" si="65"/>
        <v>443.48007639771623</v>
      </c>
      <c r="Y139" s="54">
        <f t="shared" ref="Y139:Y202" si="73">X139+W139</f>
        <v>798.20555200689478</v>
      </c>
      <c r="Z139" s="43">
        <f t="shared" si="54"/>
        <v>17.875</v>
      </c>
      <c r="AA139" s="54">
        <f t="shared" si="55"/>
        <v>50.391080508956492</v>
      </c>
      <c r="AB139" s="54">
        <f t="shared" ref="AB139:AB202" si="74">Q139</f>
        <v>39.635629544672405</v>
      </c>
      <c r="AC139" s="54">
        <f t="shared" si="66"/>
        <v>50.391080508956492</v>
      </c>
    </row>
    <row r="140" spans="1:29" x14ac:dyDescent="0.25">
      <c r="A140" s="61">
        <f t="shared" si="67"/>
        <v>2.7961657419445585</v>
      </c>
      <c r="B140" s="43">
        <f t="shared" si="49"/>
        <v>327.5</v>
      </c>
      <c r="C140" s="42">
        <f t="shared" si="68"/>
        <v>203.52979999999997</v>
      </c>
      <c r="D140" s="51">
        <f t="shared" si="68"/>
        <v>300</v>
      </c>
      <c r="E140" s="56">
        <f t="shared" si="68"/>
        <v>0.2</v>
      </c>
      <c r="F140" s="57">
        <f t="shared" si="68"/>
        <v>980.23210993750001</v>
      </c>
      <c r="G140" s="58">
        <f t="shared" si="68"/>
        <v>2.6584931595742973E-4</v>
      </c>
      <c r="H140" s="58">
        <f t="shared" si="68"/>
        <v>4.3110319016750285E-4</v>
      </c>
      <c r="I140" s="48">
        <f t="shared" si="68"/>
        <v>203.52979999999997</v>
      </c>
      <c r="J140" s="49">
        <f t="shared" si="50"/>
        <v>3.2534631569785533E-2</v>
      </c>
      <c r="K140" s="50">
        <f t="shared" si="51"/>
        <v>2.7961657419445585</v>
      </c>
      <c r="L140" s="51">
        <f t="shared" si="59"/>
        <v>2098380.752290545</v>
      </c>
      <c r="M140" s="49">
        <f t="shared" si="60"/>
        <v>1.9739115331764756E-2</v>
      </c>
      <c r="N140" s="43">
        <f t="shared" si="61"/>
        <v>1.1149250766153991</v>
      </c>
      <c r="O140" s="43">
        <f t="shared" si="62"/>
        <v>1.1149250766153991</v>
      </c>
      <c r="P140" s="52">
        <f t="shared" si="52"/>
        <v>24.630204317739121</v>
      </c>
      <c r="Q140" s="52">
        <f t="shared" si="69"/>
        <v>39.940519002708349</v>
      </c>
      <c r="R140" s="54">
        <f t="shared" si="53"/>
        <v>8.8031107970115379</v>
      </c>
      <c r="S140" s="54">
        <f t="shared" si="70"/>
        <v>57.997462676666728</v>
      </c>
      <c r="T140" s="54">
        <f t="shared" si="71"/>
        <v>25.745129394354521</v>
      </c>
      <c r="U140" s="54">
        <f t="shared" si="72"/>
        <v>32.252333282312208</v>
      </c>
      <c r="V140" s="54">
        <f t="shared" si="63"/>
        <v>252.36202506842082</v>
      </c>
      <c r="W140" s="54">
        <f t="shared" si="64"/>
        <v>360.32178960047457</v>
      </c>
      <c r="X140" s="54">
        <f t="shared" si="65"/>
        <v>451.39483546825846</v>
      </c>
      <c r="Y140" s="54">
        <f t="shared" si="73"/>
        <v>811.71662506873304</v>
      </c>
      <c r="Z140" s="43">
        <f t="shared" si="54"/>
        <v>18.012499999999999</v>
      </c>
      <c r="AA140" s="54">
        <f t="shared" si="55"/>
        <v>49.99003812667641</v>
      </c>
      <c r="AB140" s="54">
        <f t="shared" si="74"/>
        <v>39.940519002708349</v>
      </c>
      <c r="AC140" s="54">
        <f t="shared" si="66"/>
        <v>49.99003812667641</v>
      </c>
    </row>
    <row r="141" spans="1:29" x14ac:dyDescent="0.25">
      <c r="A141" s="61">
        <f t="shared" si="67"/>
        <v>2.8175105186006237</v>
      </c>
      <c r="B141" s="43">
        <f t="shared" si="49"/>
        <v>330</v>
      </c>
      <c r="C141" s="42">
        <f t="shared" si="68"/>
        <v>203.52979999999997</v>
      </c>
      <c r="D141" s="51">
        <f t="shared" si="68"/>
        <v>300</v>
      </c>
      <c r="E141" s="56">
        <f t="shared" si="68"/>
        <v>0.2</v>
      </c>
      <c r="F141" s="57">
        <f t="shared" si="68"/>
        <v>980.23210993750001</v>
      </c>
      <c r="G141" s="58">
        <f t="shared" si="68"/>
        <v>2.6584931595742973E-4</v>
      </c>
      <c r="H141" s="58">
        <f t="shared" si="68"/>
        <v>4.3110319016750285E-4</v>
      </c>
      <c r="I141" s="48">
        <f t="shared" si="68"/>
        <v>203.52979999999997</v>
      </c>
      <c r="J141" s="49">
        <f t="shared" si="50"/>
        <v>3.2534631569785533E-2</v>
      </c>
      <c r="K141" s="50">
        <f t="shared" si="51"/>
        <v>2.8175105186006237</v>
      </c>
      <c r="L141" s="51">
        <f t="shared" si="59"/>
        <v>2114398.925972152</v>
      </c>
      <c r="M141" s="49">
        <f t="shared" si="60"/>
        <v>1.9737724760387449E-2</v>
      </c>
      <c r="N141" s="43">
        <f t="shared" si="61"/>
        <v>1.131932054643767</v>
      </c>
      <c r="O141" s="43">
        <f t="shared" si="62"/>
        <v>1.131932054643767</v>
      </c>
      <c r="P141" s="52">
        <f t="shared" si="52"/>
        <v>24.818221144592087</v>
      </c>
      <c r="Q141" s="52">
        <f t="shared" si="69"/>
        <v>40.245408460744287</v>
      </c>
      <c r="R141" s="54">
        <f t="shared" si="53"/>
        <v>8.8031107970115379</v>
      </c>
      <c r="S141" s="54">
        <f t="shared" si="70"/>
        <v>58.524382917612371</v>
      </c>
      <c r="T141" s="54">
        <f t="shared" si="71"/>
        <v>25.950153199235853</v>
      </c>
      <c r="U141" s="54">
        <f t="shared" si="72"/>
        <v>32.574229718376515</v>
      </c>
      <c r="V141" s="54">
        <f t="shared" si="63"/>
        <v>254.37173423688324</v>
      </c>
      <c r="W141" s="54">
        <f t="shared" si="64"/>
        <v>365.96369896358254</v>
      </c>
      <c r="X141" s="54">
        <f t="shared" si="65"/>
        <v>459.3801626950534</v>
      </c>
      <c r="Y141" s="54">
        <f t="shared" si="73"/>
        <v>825.34386165863589</v>
      </c>
      <c r="Z141" s="43">
        <f t="shared" si="54"/>
        <v>18.149999999999999</v>
      </c>
      <c r="AA141" s="54">
        <f t="shared" si="55"/>
        <v>49.595082931452509</v>
      </c>
      <c r="AB141" s="54">
        <f t="shared" si="74"/>
        <v>40.245408460744287</v>
      </c>
      <c r="AC141" s="54">
        <f t="shared" si="66"/>
        <v>49.595082931452509</v>
      </c>
    </row>
    <row r="142" spans="1:29" x14ac:dyDescent="0.25">
      <c r="A142" s="61">
        <f t="shared" si="67"/>
        <v>2.838855295256689</v>
      </c>
      <c r="B142" s="43">
        <f t="shared" si="49"/>
        <v>332.5</v>
      </c>
      <c r="C142" s="42">
        <f t="shared" si="68"/>
        <v>203.52979999999997</v>
      </c>
      <c r="D142" s="51">
        <f t="shared" si="68"/>
        <v>300</v>
      </c>
      <c r="E142" s="56">
        <f t="shared" si="68"/>
        <v>0.2</v>
      </c>
      <c r="F142" s="57">
        <f t="shared" si="68"/>
        <v>980.23210993750001</v>
      </c>
      <c r="G142" s="58">
        <f t="shared" si="68"/>
        <v>2.6584931595742973E-4</v>
      </c>
      <c r="H142" s="58">
        <f t="shared" si="68"/>
        <v>4.3110319016750285E-4</v>
      </c>
      <c r="I142" s="48">
        <f t="shared" si="68"/>
        <v>203.52979999999997</v>
      </c>
      <c r="J142" s="49">
        <f t="shared" si="50"/>
        <v>3.2534631569785533E-2</v>
      </c>
      <c r="K142" s="50">
        <f t="shared" si="51"/>
        <v>2.838855295256689</v>
      </c>
      <c r="L142" s="51">
        <f t="shared" si="59"/>
        <v>2130417.099653759</v>
      </c>
      <c r="M142" s="49">
        <f t="shared" si="60"/>
        <v>1.9736353812733712E-2</v>
      </c>
      <c r="N142" s="43">
        <f t="shared" si="61"/>
        <v>1.1490676865161726</v>
      </c>
      <c r="O142" s="43">
        <f t="shared" si="62"/>
        <v>1.1490676865161726</v>
      </c>
      <c r="P142" s="52">
        <f t="shared" si="52"/>
        <v>25.00623797144506</v>
      </c>
      <c r="Q142" s="52">
        <f t="shared" si="69"/>
        <v>40.550297918780224</v>
      </c>
      <c r="R142" s="54">
        <f t="shared" si="53"/>
        <v>8.8031107970115379</v>
      </c>
      <c r="S142" s="54">
        <f t="shared" si="70"/>
        <v>59.051560466246087</v>
      </c>
      <c r="T142" s="54">
        <f t="shared" si="71"/>
        <v>26.155305657961232</v>
      </c>
      <c r="U142" s="54">
        <f t="shared" si="72"/>
        <v>32.896254808284866</v>
      </c>
      <c r="V142" s="54">
        <f t="shared" si="63"/>
        <v>256.38270451163572</v>
      </c>
      <c r="W142" s="54">
        <f t="shared" si="64"/>
        <v>371.65124492615848</v>
      </c>
      <c r="X142" s="54">
        <f t="shared" si="65"/>
        <v>467.43609930575712</v>
      </c>
      <c r="Y142" s="54">
        <f t="shared" si="73"/>
        <v>839.08734423191561</v>
      </c>
      <c r="Z142" s="43">
        <f t="shared" si="54"/>
        <v>18.287500000000001</v>
      </c>
      <c r="AA142" s="54">
        <f t="shared" si="55"/>
        <v>49.206077605453608</v>
      </c>
      <c r="AB142" s="54">
        <f t="shared" si="74"/>
        <v>40.550297918780224</v>
      </c>
      <c r="AC142" s="54">
        <f t="shared" si="66"/>
        <v>49.206077605453608</v>
      </c>
    </row>
    <row r="143" spans="1:29" x14ac:dyDescent="0.25">
      <c r="A143" s="61">
        <f t="shared" si="67"/>
        <v>2.8602000719127547</v>
      </c>
      <c r="B143" s="43">
        <f t="shared" si="49"/>
        <v>335</v>
      </c>
      <c r="C143" s="42">
        <f t="shared" si="68"/>
        <v>203.52979999999997</v>
      </c>
      <c r="D143" s="51">
        <f t="shared" si="68"/>
        <v>300</v>
      </c>
      <c r="E143" s="56">
        <f t="shared" si="68"/>
        <v>0.2</v>
      </c>
      <c r="F143" s="57">
        <f t="shared" si="68"/>
        <v>980.23210993750001</v>
      </c>
      <c r="G143" s="58">
        <f t="shared" si="68"/>
        <v>2.6584931595742973E-4</v>
      </c>
      <c r="H143" s="58">
        <f t="shared" si="68"/>
        <v>4.3110319016750285E-4</v>
      </c>
      <c r="I143" s="48">
        <f t="shared" si="68"/>
        <v>203.52979999999997</v>
      </c>
      <c r="J143" s="49">
        <f t="shared" si="50"/>
        <v>3.2534631569785533E-2</v>
      </c>
      <c r="K143" s="50">
        <f t="shared" si="51"/>
        <v>2.8602000719127547</v>
      </c>
      <c r="L143" s="51">
        <f t="shared" si="59"/>
        <v>2146435.2733353665</v>
      </c>
      <c r="M143" s="49">
        <f t="shared" si="60"/>
        <v>1.9735002069003936E-2</v>
      </c>
      <c r="N143" s="43">
        <f t="shared" si="61"/>
        <v>1.1663319716969562</v>
      </c>
      <c r="O143" s="43">
        <f t="shared" si="62"/>
        <v>1.1663319716969562</v>
      </c>
      <c r="P143" s="52">
        <f t="shared" si="52"/>
        <v>25.194254798298029</v>
      </c>
      <c r="Q143" s="52">
        <f t="shared" si="69"/>
        <v>40.855187376816168</v>
      </c>
      <c r="R143" s="54">
        <f t="shared" si="53"/>
        <v>8.8031107970115379</v>
      </c>
      <c r="S143" s="54">
        <f t="shared" si="70"/>
        <v>59.578995321496578</v>
      </c>
      <c r="T143" s="54">
        <f t="shared" si="71"/>
        <v>26.360586769994985</v>
      </c>
      <c r="U143" s="54">
        <f t="shared" si="72"/>
        <v>33.218408551501582</v>
      </c>
      <c r="V143" s="54">
        <f t="shared" si="63"/>
        <v>258.39493588742732</v>
      </c>
      <c r="W143" s="54">
        <f t="shared" si="64"/>
        <v>377.38446871574018</v>
      </c>
      <c r="X143" s="54">
        <f t="shared" si="65"/>
        <v>475.56268652790726</v>
      </c>
      <c r="Y143" s="54">
        <f t="shared" si="73"/>
        <v>852.94715524364744</v>
      </c>
      <c r="Z143" s="43">
        <f t="shared" si="54"/>
        <v>18.425000000000001</v>
      </c>
      <c r="AA143" s="54">
        <f t="shared" si="55"/>
        <v>48.822888929958552</v>
      </c>
      <c r="AB143" s="54">
        <f t="shared" si="74"/>
        <v>40.855187376816168</v>
      </c>
      <c r="AC143" s="54">
        <f t="shared" si="66"/>
        <v>48.822888929958552</v>
      </c>
    </row>
    <row r="144" spans="1:29" x14ac:dyDescent="0.25">
      <c r="A144" s="61">
        <f t="shared" si="67"/>
        <v>2.88154484856882</v>
      </c>
      <c r="B144" s="43">
        <f t="shared" si="49"/>
        <v>337.5</v>
      </c>
      <c r="C144" s="42">
        <f t="shared" si="68"/>
        <v>203.52979999999997</v>
      </c>
      <c r="D144" s="51">
        <f t="shared" si="68"/>
        <v>300</v>
      </c>
      <c r="E144" s="56">
        <f t="shared" si="68"/>
        <v>0.2</v>
      </c>
      <c r="F144" s="57">
        <f t="shared" si="68"/>
        <v>980.23210993750001</v>
      </c>
      <c r="G144" s="58">
        <f t="shared" si="68"/>
        <v>2.6584931595742973E-4</v>
      </c>
      <c r="H144" s="58">
        <f t="shared" si="68"/>
        <v>4.3110319016750285E-4</v>
      </c>
      <c r="I144" s="48">
        <f t="shared" si="68"/>
        <v>203.52979999999997</v>
      </c>
      <c r="J144" s="49">
        <f t="shared" si="50"/>
        <v>3.2534631569785533E-2</v>
      </c>
      <c r="K144" s="50">
        <f t="shared" si="51"/>
        <v>2.88154484856882</v>
      </c>
      <c r="L144" s="51">
        <f t="shared" si="59"/>
        <v>2162453.447016974</v>
      </c>
      <c r="M144" s="49">
        <f t="shared" si="60"/>
        <v>1.9733669121392416E-2</v>
      </c>
      <c r="N144" s="43">
        <f t="shared" si="61"/>
        <v>1.1837249096582545</v>
      </c>
      <c r="O144" s="43">
        <f t="shared" si="62"/>
        <v>1.1837249096582545</v>
      </c>
      <c r="P144" s="52">
        <f t="shared" si="52"/>
        <v>25.382271625151006</v>
      </c>
      <c r="Q144" s="52">
        <f t="shared" si="69"/>
        <v>41.16007683485212</v>
      </c>
      <c r="R144" s="54">
        <f t="shared" si="53"/>
        <v>8.8031107970115379</v>
      </c>
      <c r="S144" s="54">
        <f t="shared" si="70"/>
        <v>60.106687482308089</v>
      </c>
      <c r="T144" s="54">
        <f t="shared" si="71"/>
        <v>26.565996534809262</v>
      </c>
      <c r="U144" s="54">
        <f t="shared" si="72"/>
        <v>33.540690947498831</v>
      </c>
      <c r="V144" s="54">
        <f t="shared" si="63"/>
        <v>260.40842835908398</v>
      </c>
      <c r="W144" s="54">
        <f t="shared" si="64"/>
        <v>383.16341155974902</v>
      </c>
      <c r="X144" s="54">
        <f t="shared" si="65"/>
        <v>483.75996558892541</v>
      </c>
      <c r="Y144" s="54">
        <f t="shared" si="73"/>
        <v>866.92337714867449</v>
      </c>
      <c r="Z144" s="43">
        <f t="shared" si="54"/>
        <v>18.5625</v>
      </c>
      <c r="AA144" s="54">
        <f t="shared" si="55"/>
        <v>48.44538763353566</v>
      </c>
      <c r="AB144" s="54">
        <f t="shared" si="74"/>
        <v>41.16007683485212</v>
      </c>
      <c r="AC144" s="54">
        <f t="shared" si="66"/>
        <v>48.44538763353566</v>
      </c>
    </row>
    <row r="145" spans="1:29" x14ac:dyDescent="0.25">
      <c r="A145" s="61">
        <f t="shared" si="67"/>
        <v>2.9028896252248853</v>
      </c>
      <c r="B145" s="43">
        <f t="shared" si="49"/>
        <v>340</v>
      </c>
      <c r="C145" s="42">
        <f t="shared" si="68"/>
        <v>203.52979999999997</v>
      </c>
      <c r="D145" s="51">
        <f t="shared" si="68"/>
        <v>300</v>
      </c>
      <c r="E145" s="56">
        <f t="shared" si="68"/>
        <v>0.2</v>
      </c>
      <c r="F145" s="57">
        <f t="shared" si="68"/>
        <v>980.23210993750001</v>
      </c>
      <c r="G145" s="58">
        <f t="shared" si="68"/>
        <v>2.6584931595742973E-4</v>
      </c>
      <c r="H145" s="58">
        <f t="shared" si="68"/>
        <v>4.3110319016750285E-4</v>
      </c>
      <c r="I145" s="48">
        <f t="shared" si="68"/>
        <v>203.52979999999997</v>
      </c>
      <c r="J145" s="49">
        <f t="shared" si="50"/>
        <v>3.2534631569785533E-2</v>
      </c>
      <c r="K145" s="50">
        <f t="shared" si="51"/>
        <v>2.9028896252248853</v>
      </c>
      <c r="L145" s="51">
        <f t="shared" si="59"/>
        <v>2178471.6206985814</v>
      </c>
      <c r="M145" s="49">
        <f t="shared" si="60"/>
        <v>1.9732354573659783E-2</v>
      </c>
      <c r="N145" s="43">
        <f t="shared" si="61"/>
        <v>1.20124649987983</v>
      </c>
      <c r="O145" s="43">
        <f t="shared" si="62"/>
        <v>1.20124649987983</v>
      </c>
      <c r="P145" s="52">
        <f t="shared" si="52"/>
        <v>25.570288452003975</v>
      </c>
      <c r="Q145" s="52">
        <f t="shared" si="69"/>
        <v>41.464966292888057</v>
      </c>
      <c r="R145" s="54">
        <f t="shared" si="53"/>
        <v>8.8031107970115379</v>
      </c>
      <c r="S145" s="54">
        <f t="shared" si="70"/>
        <v>60.634636947640146</v>
      </c>
      <c r="T145" s="54">
        <f t="shared" si="71"/>
        <v>26.771534951883805</v>
      </c>
      <c r="U145" s="54">
        <f t="shared" si="72"/>
        <v>33.863101995756352</v>
      </c>
      <c r="V145" s="54">
        <f t="shared" si="63"/>
        <v>262.42318192150589</v>
      </c>
      <c r="W145" s="54">
        <f t="shared" si="64"/>
        <v>388.98811468549115</v>
      </c>
      <c r="X145" s="54">
        <f t="shared" si="65"/>
        <v>492.02797771611796</v>
      </c>
      <c r="Y145" s="54">
        <f t="shared" si="73"/>
        <v>881.01609240160906</v>
      </c>
      <c r="Z145" s="43">
        <f t="shared" si="54"/>
        <v>18.7</v>
      </c>
      <c r="AA145" s="54">
        <f t="shared" si="55"/>
        <v>48.073448246920151</v>
      </c>
      <c r="AB145" s="54">
        <f t="shared" si="74"/>
        <v>41.464966292888057</v>
      </c>
      <c r="AC145" s="54">
        <f t="shared" si="66"/>
        <v>48.073448246920151</v>
      </c>
    </row>
    <row r="146" spans="1:29" x14ac:dyDescent="0.25">
      <c r="A146" s="61">
        <f t="shared" si="67"/>
        <v>2.9242344018809505</v>
      </c>
      <c r="B146" s="43">
        <f t="shared" si="49"/>
        <v>342.5</v>
      </c>
      <c r="C146" s="42">
        <f t="shared" si="68"/>
        <v>203.52979999999997</v>
      </c>
      <c r="D146" s="51">
        <f t="shared" si="68"/>
        <v>300</v>
      </c>
      <c r="E146" s="56">
        <f t="shared" si="68"/>
        <v>0.2</v>
      </c>
      <c r="F146" s="57">
        <f t="shared" si="68"/>
        <v>980.23210993750001</v>
      </c>
      <c r="G146" s="58">
        <f t="shared" si="68"/>
        <v>2.6584931595742973E-4</v>
      </c>
      <c r="H146" s="58">
        <f t="shared" si="68"/>
        <v>4.3110319016750285E-4</v>
      </c>
      <c r="I146" s="48">
        <f t="shared" si="68"/>
        <v>203.52979999999997</v>
      </c>
      <c r="J146" s="49">
        <f t="shared" si="50"/>
        <v>3.2534631569785533E-2</v>
      </c>
      <c r="K146" s="50">
        <f t="shared" si="51"/>
        <v>2.9242344018809505</v>
      </c>
      <c r="L146" s="51">
        <f t="shared" si="59"/>
        <v>2194489.794380188</v>
      </c>
      <c r="M146" s="49">
        <f t="shared" si="60"/>
        <v>1.9731058040723684E-2</v>
      </c>
      <c r="N146" s="43">
        <f t="shared" si="61"/>
        <v>1.2188967418489034</v>
      </c>
      <c r="O146" s="43">
        <f t="shared" si="62"/>
        <v>1.2188967418489034</v>
      </c>
      <c r="P146" s="52">
        <f t="shared" si="52"/>
        <v>25.758305278856945</v>
      </c>
      <c r="Q146" s="52">
        <f t="shared" si="69"/>
        <v>41.769855750923995</v>
      </c>
      <c r="R146" s="54">
        <f t="shared" si="53"/>
        <v>8.8031107970115379</v>
      </c>
      <c r="S146" s="54">
        <f t="shared" si="70"/>
        <v>61.162843716467208</v>
      </c>
      <c r="T146" s="54">
        <f t="shared" si="71"/>
        <v>26.97720202070585</v>
      </c>
      <c r="U146" s="54">
        <f t="shared" si="72"/>
        <v>34.185641695761362</v>
      </c>
      <c r="V146" s="54">
        <f t="shared" si="63"/>
        <v>264.43919656966682</v>
      </c>
      <c r="W146" s="54">
        <f t="shared" si="64"/>
        <v>394.85861932016036</v>
      </c>
      <c r="X146" s="54">
        <f t="shared" si="65"/>
        <v>500.366764136678</v>
      </c>
      <c r="Y146" s="54">
        <f t="shared" si="73"/>
        <v>895.22538345683836</v>
      </c>
      <c r="Z146" s="43">
        <f t="shared" si="54"/>
        <v>18.837499999999999</v>
      </c>
      <c r="AA146" s="54">
        <f t="shared" si="55"/>
        <v>47.706948964247189</v>
      </c>
      <c r="AB146" s="54">
        <f t="shared" si="74"/>
        <v>41.769855750923995</v>
      </c>
      <c r="AC146" s="54">
        <f t="shared" si="66"/>
        <v>47.706948964247189</v>
      </c>
    </row>
    <row r="147" spans="1:29" x14ac:dyDescent="0.25">
      <c r="A147" s="61">
        <f t="shared" si="67"/>
        <v>2.9455791785370158</v>
      </c>
      <c r="B147" s="43">
        <f t="shared" si="49"/>
        <v>345</v>
      </c>
      <c r="C147" s="42">
        <f t="shared" si="68"/>
        <v>203.52979999999997</v>
      </c>
      <c r="D147" s="51">
        <f t="shared" si="68"/>
        <v>300</v>
      </c>
      <c r="E147" s="56">
        <f t="shared" si="68"/>
        <v>0.2</v>
      </c>
      <c r="F147" s="57">
        <f t="shared" si="68"/>
        <v>980.23210993750001</v>
      </c>
      <c r="G147" s="58">
        <f t="shared" si="68"/>
        <v>2.6584931595742973E-4</v>
      </c>
      <c r="H147" s="58">
        <f t="shared" si="68"/>
        <v>4.3110319016750285E-4</v>
      </c>
      <c r="I147" s="48">
        <f t="shared" si="68"/>
        <v>203.52979999999997</v>
      </c>
      <c r="J147" s="49">
        <f t="shared" si="50"/>
        <v>3.2534631569785533E-2</v>
      </c>
      <c r="K147" s="50">
        <f t="shared" si="51"/>
        <v>2.9455791785370158</v>
      </c>
      <c r="L147" s="51">
        <f t="shared" si="59"/>
        <v>2210507.9680617955</v>
      </c>
      <c r="M147" s="49">
        <f t="shared" si="60"/>
        <v>1.9729779148266763E-2</v>
      </c>
      <c r="N147" s="43">
        <f t="shared" si="61"/>
        <v>1.236675635059991</v>
      </c>
      <c r="O147" s="43">
        <f t="shared" si="62"/>
        <v>1.236675635059991</v>
      </c>
      <c r="P147" s="52">
        <f t="shared" si="52"/>
        <v>25.946322105709921</v>
      </c>
      <c r="Q147" s="52">
        <f t="shared" si="69"/>
        <v>42.074745208959953</v>
      </c>
      <c r="R147" s="54">
        <f t="shared" si="53"/>
        <v>8.8031107970115379</v>
      </c>
      <c r="S147" s="54">
        <f t="shared" si="70"/>
        <v>61.691307787778314</v>
      </c>
      <c r="T147" s="54">
        <f t="shared" si="71"/>
        <v>27.182997740769913</v>
      </c>
      <c r="U147" s="54">
        <f t="shared" si="72"/>
        <v>34.508310047008408</v>
      </c>
      <c r="V147" s="54">
        <f t="shared" si="63"/>
        <v>266.45647229861186</v>
      </c>
      <c r="W147" s="54">
        <f t="shared" si="64"/>
        <v>400.77496669083848</v>
      </c>
      <c r="X147" s="54">
        <f t="shared" si="65"/>
        <v>508.77636607768812</v>
      </c>
      <c r="Y147" s="54">
        <f t="shared" si="73"/>
        <v>909.55133276852666</v>
      </c>
      <c r="Z147" s="43">
        <f t="shared" si="54"/>
        <v>18.975000000000001</v>
      </c>
      <c r="AA147" s="54">
        <f t="shared" si="55"/>
        <v>47.345771510318635</v>
      </c>
      <c r="AB147" s="54">
        <f t="shared" si="74"/>
        <v>42.074745208959953</v>
      </c>
      <c r="AC147" s="54">
        <f t="shared" si="66"/>
        <v>47.345771510318635</v>
      </c>
    </row>
    <row r="148" spans="1:29" x14ac:dyDescent="0.25">
      <c r="A148" s="61">
        <f t="shared" si="67"/>
        <v>2.9669239551930811</v>
      </c>
      <c r="B148" s="43">
        <f t="shared" si="49"/>
        <v>347.5</v>
      </c>
      <c r="C148" s="42">
        <f t="shared" si="68"/>
        <v>203.52979999999997</v>
      </c>
      <c r="D148" s="51">
        <f t="shared" si="68"/>
        <v>300</v>
      </c>
      <c r="E148" s="56">
        <f t="shared" si="68"/>
        <v>0.2</v>
      </c>
      <c r="F148" s="57">
        <f t="shared" si="68"/>
        <v>980.23210993750001</v>
      </c>
      <c r="G148" s="58">
        <f t="shared" si="68"/>
        <v>2.6584931595742973E-4</v>
      </c>
      <c r="H148" s="58">
        <f t="shared" si="68"/>
        <v>4.3110319016750285E-4</v>
      </c>
      <c r="I148" s="48">
        <f t="shared" si="68"/>
        <v>203.52979999999997</v>
      </c>
      <c r="J148" s="49">
        <f t="shared" si="50"/>
        <v>3.2534631569785533E-2</v>
      </c>
      <c r="K148" s="50">
        <f t="shared" si="51"/>
        <v>2.9669239551930811</v>
      </c>
      <c r="L148" s="51">
        <f t="shared" si="59"/>
        <v>2226526.1417434025</v>
      </c>
      <c r="M148" s="49">
        <f t="shared" si="60"/>
        <v>1.9728517532361156E-2</v>
      </c>
      <c r="N148" s="43">
        <f t="shared" si="61"/>
        <v>1.2545831790147493</v>
      </c>
      <c r="O148" s="43">
        <f t="shared" si="62"/>
        <v>1.2545831790147493</v>
      </c>
      <c r="P148" s="52">
        <f t="shared" si="52"/>
        <v>26.134338932562891</v>
      </c>
      <c r="Q148" s="52">
        <f t="shared" si="69"/>
        <v>42.379634666995884</v>
      </c>
      <c r="R148" s="54">
        <f t="shared" si="53"/>
        <v>8.8031107970115379</v>
      </c>
      <c r="S148" s="54">
        <f t="shared" si="70"/>
        <v>62.220029160576729</v>
      </c>
      <c r="T148" s="54">
        <f t="shared" si="71"/>
        <v>27.388922111577639</v>
      </c>
      <c r="U148" s="54">
        <f t="shared" si="72"/>
        <v>34.831107048999101</v>
      </c>
      <c r="V148" s="54">
        <f t="shared" si="63"/>
        <v>268.47500910345599</v>
      </c>
      <c r="W148" s="54">
        <f t="shared" si="64"/>
        <v>406.73719802449693</v>
      </c>
      <c r="X148" s="54">
        <f t="shared" si="65"/>
        <v>517.25682476611917</v>
      </c>
      <c r="Y148" s="54">
        <f t="shared" si="73"/>
        <v>923.9940227906161</v>
      </c>
      <c r="Z148" s="43">
        <f t="shared" si="54"/>
        <v>19.112500000000001</v>
      </c>
      <c r="AA148" s="54">
        <f t="shared" si="55"/>
        <v>46.989801013599191</v>
      </c>
      <c r="AB148" s="54">
        <f t="shared" si="74"/>
        <v>42.379634666995884</v>
      </c>
      <c r="AC148" s="54">
        <f t="shared" si="66"/>
        <v>46.989801013599191</v>
      </c>
    </row>
    <row r="149" spans="1:29" x14ac:dyDescent="0.25">
      <c r="A149" s="61">
        <f t="shared" si="67"/>
        <v>2.9882687318491463</v>
      </c>
      <c r="B149" s="43">
        <f t="shared" si="49"/>
        <v>350</v>
      </c>
      <c r="C149" s="42">
        <f t="shared" si="68"/>
        <v>203.52979999999997</v>
      </c>
      <c r="D149" s="51">
        <f t="shared" si="68"/>
        <v>300</v>
      </c>
      <c r="E149" s="56">
        <f t="shared" si="68"/>
        <v>0.2</v>
      </c>
      <c r="F149" s="57">
        <f t="shared" si="68"/>
        <v>980.23210993750001</v>
      </c>
      <c r="G149" s="58">
        <f t="shared" si="68"/>
        <v>2.6584931595742973E-4</v>
      </c>
      <c r="H149" s="58">
        <f t="shared" si="68"/>
        <v>4.3110319016750285E-4</v>
      </c>
      <c r="I149" s="48">
        <f t="shared" si="68"/>
        <v>203.52979999999997</v>
      </c>
      <c r="J149" s="49">
        <f t="shared" si="50"/>
        <v>3.2534631569785533E-2</v>
      </c>
      <c r="K149" s="50">
        <f t="shared" si="51"/>
        <v>2.9882687318491463</v>
      </c>
      <c r="L149" s="51">
        <f t="shared" si="59"/>
        <v>2242544.3154250099</v>
      </c>
      <c r="M149" s="49">
        <f t="shared" si="60"/>
        <v>1.9727272839108596E-2</v>
      </c>
      <c r="N149" s="43">
        <f t="shared" si="61"/>
        <v>1.2726193732218198</v>
      </c>
      <c r="O149" s="43">
        <f t="shared" si="62"/>
        <v>1.2726193732218198</v>
      </c>
      <c r="P149" s="52">
        <f t="shared" si="52"/>
        <v>26.322355759415849</v>
      </c>
      <c r="Q149" s="52">
        <f t="shared" si="69"/>
        <v>42.684524125031828</v>
      </c>
      <c r="R149" s="54">
        <f t="shared" si="53"/>
        <v>8.8031107970115379</v>
      </c>
      <c r="S149" s="54">
        <f t="shared" si="70"/>
        <v>62.749007833879773</v>
      </c>
      <c r="T149" s="54">
        <f t="shared" si="71"/>
        <v>27.594975132637668</v>
      </c>
      <c r="U149" s="54">
        <f t="shared" si="72"/>
        <v>35.154032701242116</v>
      </c>
      <c r="V149" s="54">
        <f t="shared" si="63"/>
        <v>270.49480697938264</v>
      </c>
      <c r="W149" s="54">
        <f t="shared" si="64"/>
        <v>412.74535454799928</v>
      </c>
      <c r="X149" s="54">
        <f t="shared" si="65"/>
        <v>525.80818142883504</v>
      </c>
      <c r="Y149" s="54">
        <f t="shared" si="73"/>
        <v>938.55353597683438</v>
      </c>
      <c r="Z149" s="43">
        <f t="shared" si="54"/>
        <v>19.25</v>
      </c>
      <c r="AA149" s="54">
        <f t="shared" si="55"/>
        <v>46.638925884655514</v>
      </c>
      <c r="AB149" s="54">
        <f t="shared" si="74"/>
        <v>42.684524125031828</v>
      </c>
      <c r="AC149" s="54">
        <f t="shared" si="66"/>
        <v>46.638925884655514</v>
      </c>
    </row>
    <row r="150" spans="1:29" x14ac:dyDescent="0.25">
      <c r="A150" s="61">
        <f t="shared" si="67"/>
        <v>3.009613508505212</v>
      </c>
      <c r="B150" s="43">
        <f t="shared" si="49"/>
        <v>352.5</v>
      </c>
      <c r="C150" s="42">
        <f t="shared" si="68"/>
        <v>203.52979999999997</v>
      </c>
      <c r="D150" s="51">
        <f t="shared" si="68"/>
        <v>300</v>
      </c>
      <c r="E150" s="56">
        <f t="shared" si="68"/>
        <v>0.2</v>
      </c>
      <c r="F150" s="57">
        <f t="shared" si="68"/>
        <v>980.23210993750001</v>
      </c>
      <c r="G150" s="58">
        <f t="shared" si="68"/>
        <v>2.6584931595742973E-4</v>
      </c>
      <c r="H150" s="58">
        <f t="shared" si="68"/>
        <v>4.3110319016750285E-4</v>
      </c>
      <c r="I150" s="48">
        <f t="shared" si="68"/>
        <v>203.52979999999997</v>
      </c>
      <c r="J150" s="49">
        <f t="shared" si="50"/>
        <v>3.2534631569785533E-2</v>
      </c>
      <c r="K150" s="50">
        <f t="shared" si="51"/>
        <v>3.009613508505212</v>
      </c>
      <c r="L150" s="51">
        <f t="shared" si="59"/>
        <v>2258562.4891066169</v>
      </c>
      <c r="M150" s="49">
        <f t="shared" si="60"/>
        <v>1.9726044724295462E-2</v>
      </c>
      <c r="N150" s="43">
        <f t="shared" si="61"/>
        <v>1.2907842171966819</v>
      </c>
      <c r="O150" s="43">
        <f t="shared" si="62"/>
        <v>1.2907842171966819</v>
      </c>
      <c r="P150" s="52">
        <f t="shared" si="52"/>
        <v>26.510372586268819</v>
      </c>
      <c r="Q150" s="52">
        <f t="shared" si="69"/>
        <v>42.989413583067766</v>
      </c>
      <c r="R150" s="54">
        <f t="shared" si="53"/>
        <v>8.8031107970115379</v>
      </c>
      <c r="S150" s="54">
        <f t="shared" si="70"/>
        <v>63.278243806718407</v>
      </c>
      <c r="T150" s="54">
        <f t="shared" si="71"/>
        <v>27.801156803465499</v>
      </c>
      <c r="U150" s="54">
        <f t="shared" si="72"/>
        <v>35.477087003252905</v>
      </c>
      <c r="V150" s="54">
        <f t="shared" si="63"/>
        <v>272.51586592164267</v>
      </c>
      <c r="W150" s="54">
        <f t="shared" si="64"/>
        <v>418.79947748810207</v>
      </c>
      <c r="X150" s="54">
        <f t="shared" si="65"/>
        <v>534.43047729259183</v>
      </c>
      <c r="Y150" s="54">
        <f t="shared" si="73"/>
        <v>953.2299547806939</v>
      </c>
      <c r="Z150" s="43">
        <f t="shared" si="54"/>
        <v>19.387499999999999</v>
      </c>
      <c r="AA150" s="54">
        <f t="shared" si="55"/>
        <v>46.293037699768355</v>
      </c>
      <c r="AB150" s="54">
        <f t="shared" si="74"/>
        <v>42.989413583067766</v>
      </c>
      <c r="AC150" s="54">
        <f t="shared" si="66"/>
        <v>46.293037699768355</v>
      </c>
    </row>
    <row r="151" spans="1:29" x14ac:dyDescent="0.25">
      <c r="A151" s="61">
        <f t="shared" si="67"/>
        <v>3.0309582851612773</v>
      </c>
      <c r="B151" s="43">
        <f t="shared" si="49"/>
        <v>355</v>
      </c>
      <c r="C151" s="42">
        <f t="shared" si="68"/>
        <v>203.52979999999997</v>
      </c>
      <c r="D151" s="51">
        <f t="shared" si="68"/>
        <v>300</v>
      </c>
      <c r="E151" s="56">
        <f t="shared" si="68"/>
        <v>0.2</v>
      </c>
      <c r="F151" s="57">
        <f t="shared" si="68"/>
        <v>980.23210993750001</v>
      </c>
      <c r="G151" s="58">
        <f t="shared" si="68"/>
        <v>2.6584931595742973E-4</v>
      </c>
      <c r="H151" s="58">
        <f t="shared" si="68"/>
        <v>4.3110319016750285E-4</v>
      </c>
      <c r="I151" s="48">
        <f t="shared" si="68"/>
        <v>203.52979999999997</v>
      </c>
      <c r="J151" s="49">
        <f t="shared" si="50"/>
        <v>3.2534631569785533E-2</v>
      </c>
      <c r="K151" s="50">
        <f t="shared" si="51"/>
        <v>3.0309582851612773</v>
      </c>
      <c r="L151" s="51">
        <f t="shared" si="59"/>
        <v>2274580.6627882244</v>
      </c>
      <c r="M151" s="49">
        <f t="shared" si="60"/>
        <v>1.9724832853062025E-2</v>
      </c>
      <c r="N151" s="43">
        <f t="shared" si="61"/>
        <v>1.3090777104615083</v>
      </c>
      <c r="O151" s="43">
        <f t="shared" si="62"/>
        <v>1.3090777104615083</v>
      </c>
      <c r="P151" s="52">
        <f t="shared" si="52"/>
        <v>26.698389413121795</v>
      </c>
      <c r="Q151" s="52">
        <f t="shared" si="69"/>
        <v>43.294303041103703</v>
      </c>
      <c r="R151" s="54">
        <f t="shared" si="53"/>
        <v>8.8031107970115379</v>
      </c>
      <c r="S151" s="54">
        <f t="shared" si="70"/>
        <v>63.807737078136981</v>
      </c>
      <c r="T151" s="54">
        <f t="shared" si="71"/>
        <v>28.007467123583304</v>
      </c>
      <c r="U151" s="54">
        <f t="shared" si="72"/>
        <v>35.80026995455367</v>
      </c>
      <c r="V151" s="54">
        <f t="shared" si="63"/>
        <v>274.53818592555223</v>
      </c>
      <c r="W151" s="54">
        <f t="shared" si="64"/>
        <v>424.8996080714561</v>
      </c>
      <c r="X151" s="54">
        <f t="shared" si="65"/>
        <v>543.12375358404074</v>
      </c>
      <c r="Y151" s="54">
        <f t="shared" si="73"/>
        <v>968.02336165549684</v>
      </c>
      <c r="Z151" s="43">
        <f t="shared" si="54"/>
        <v>19.524999999999999</v>
      </c>
      <c r="AA151" s="54">
        <f t="shared" si="55"/>
        <v>45.952031089462537</v>
      </c>
      <c r="AB151" s="54">
        <f t="shared" si="74"/>
        <v>43.294303041103703</v>
      </c>
      <c r="AC151" s="54">
        <f t="shared" si="66"/>
        <v>45.952031089462537</v>
      </c>
    </row>
    <row r="152" spans="1:29" x14ac:dyDescent="0.25">
      <c r="A152" s="61">
        <f t="shared" si="67"/>
        <v>3.0523030618173426</v>
      </c>
      <c r="B152" s="43">
        <f t="shared" si="49"/>
        <v>357.5</v>
      </c>
      <c r="C152" s="42">
        <f t="shared" si="68"/>
        <v>203.52979999999997</v>
      </c>
      <c r="D152" s="51">
        <f t="shared" si="68"/>
        <v>300</v>
      </c>
      <c r="E152" s="56">
        <f t="shared" si="68"/>
        <v>0.2</v>
      </c>
      <c r="F152" s="57">
        <f t="shared" si="68"/>
        <v>980.23210993750001</v>
      </c>
      <c r="G152" s="58">
        <f t="shared" si="68"/>
        <v>2.6584931595742973E-4</v>
      </c>
      <c r="H152" s="58">
        <f t="shared" si="68"/>
        <v>4.3110319016750285E-4</v>
      </c>
      <c r="I152" s="48">
        <f t="shared" si="68"/>
        <v>203.52979999999997</v>
      </c>
      <c r="J152" s="49">
        <f t="shared" si="50"/>
        <v>3.2534631569785533E-2</v>
      </c>
      <c r="K152" s="50">
        <f t="shared" si="51"/>
        <v>3.0523030618173426</v>
      </c>
      <c r="L152" s="51">
        <f t="shared" si="59"/>
        <v>2290598.8364698314</v>
      </c>
      <c r="M152" s="49">
        <f t="shared" si="60"/>
        <v>1.9723636899585152E-2</v>
      </c>
      <c r="N152" s="43">
        <f t="shared" si="61"/>
        <v>1.3274998525450246</v>
      </c>
      <c r="O152" s="43">
        <f t="shared" si="62"/>
        <v>1.3274998525450246</v>
      </c>
      <c r="P152" s="52">
        <f t="shared" si="52"/>
        <v>26.886406239974765</v>
      </c>
      <c r="Q152" s="52">
        <f t="shared" si="69"/>
        <v>43.599192499139647</v>
      </c>
      <c r="R152" s="54">
        <f t="shared" si="53"/>
        <v>8.8031107970115379</v>
      </c>
      <c r="S152" s="54">
        <f t="shared" si="70"/>
        <v>64.337487647192916</v>
      </c>
      <c r="T152" s="54">
        <f t="shared" si="71"/>
        <v>28.213906092519789</v>
      </c>
      <c r="U152" s="54">
        <f t="shared" si="72"/>
        <v>36.123581554673137</v>
      </c>
      <c r="V152" s="54">
        <f t="shared" si="63"/>
        <v>276.56176698649159</v>
      </c>
      <c r="W152" s="54">
        <f t="shared" si="64"/>
        <v>431.04578752460793</v>
      </c>
      <c r="X152" s="54">
        <f t="shared" si="65"/>
        <v>551.88805152972839</v>
      </c>
      <c r="Y152" s="54">
        <f t="shared" si="73"/>
        <v>982.93383905433632</v>
      </c>
      <c r="Z152" s="43">
        <f t="shared" si="54"/>
        <v>19.662500000000001</v>
      </c>
      <c r="AA152" s="54">
        <f t="shared" si="55"/>
        <v>45.615803631713931</v>
      </c>
      <c r="AB152" s="54">
        <f t="shared" si="74"/>
        <v>43.599192499139647</v>
      </c>
      <c r="AC152" s="54">
        <f t="shared" si="66"/>
        <v>45.615803631713931</v>
      </c>
    </row>
    <row r="153" spans="1:29" x14ac:dyDescent="0.25">
      <c r="A153" s="61">
        <f t="shared" si="67"/>
        <v>3.0736478384734078</v>
      </c>
      <c r="B153" s="43">
        <f t="shared" si="49"/>
        <v>360</v>
      </c>
      <c r="C153" s="42">
        <f t="shared" si="68"/>
        <v>203.52979999999997</v>
      </c>
      <c r="D153" s="51">
        <f t="shared" si="68"/>
        <v>300</v>
      </c>
      <c r="E153" s="56">
        <f t="shared" si="68"/>
        <v>0.2</v>
      </c>
      <c r="F153" s="57">
        <f t="shared" si="68"/>
        <v>980.23210993750001</v>
      </c>
      <c r="G153" s="58">
        <f t="shared" si="68"/>
        <v>2.6584931595742973E-4</v>
      </c>
      <c r="H153" s="58">
        <f t="shared" si="68"/>
        <v>4.3110319016750285E-4</v>
      </c>
      <c r="I153" s="48">
        <f t="shared" si="68"/>
        <v>203.52979999999997</v>
      </c>
      <c r="J153" s="49">
        <f t="shared" si="50"/>
        <v>3.2534631569785533E-2</v>
      </c>
      <c r="K153" s="50">
        <f t="shared" si="51"/>
        <v>3.0736478384734078</v>
      </c>
      <c r="L153" s="51">
        <f t="shared" si="59"/>
        <v>2306617.0101514389</v>
      </c>
      <c r="M153" s="49">
        <f t="shared" si="60"/>
        <v>1.9722456546773976E-2</v>
      </c>
      <c r="N153" s="43">
        <f t="shared" si="61"/>
        <v>1.3460506429823744</v>
      </c>
      <c r="O153" s="43">
        <f t="shared" si="62"/>
        <v>1.3460506429823744</v>
      </c>
      <c r="P153" s="52">
        <f t="shared" si="52"/>
        <v>27.074423066827734</v>
      </c>
      <c r="Q153" s="52">
        <f t="shared" si="69"/>
        <v>43.904081957175585</v>
      </c>
      <c r="R153" s="54">
        <f t="shared" si="53"/>
        <v>8.8031107970115379</v>
      </c>
      <c r="S153" s="54">
        <f t="shared" si="70"/>
        <v>64.867495512956523</v>
      </c>
      <c r="T153" s="54">
        <f t="shared" si="71"/>
        <v>28.420473709810107</v>
      </c>
      <c r="U153" s="54">
        <f t="shared" si="72"/>
        <v>36.447021803146427</v>
      </c>
      <c r="V153" s="54">
        <f t="shared" si="63"/>
        <v>278.58660909990408</v>
      </c>
      <c r="W153" s="54">
        <f t="shared" si="64"/>
        <v>437.23805707400157</v>
      </c>
      <c r="X153" s="54">
        <f t="shared" si="65"/>
        <v>560.72341235609883</v>
      </c>
      <c r="Y153" s="54">
        <f t="shared" si="73"/>
        <v>997.96146943010035</v>
      </c>
      <c r="Z153" s="43">
        <f t="shared" si="54"/>
        <v>19.8</v>
      </c>
      <c r="AA153" s="54">
        <f t="shared" si="55"/>
        <v>45.284255749606203</v>
      </c>
      <c r="AB153" s="54">
        <f t="shared" si="74"/>
        <v>43.904081957175585</v>
      </c>
      <c r="AC153" s="54">
        <f t="shared" si="66"/>
        <v>45.284255749606203</v>
      </c>
    </row>
    <row r="154" spans="1:29" x14ac:dyDescent="0.25">
      <c r="A154" s="61">
        <f t="shared" si="67"/>
        <v>3.0949926151294731</v>
      </c>
      <c r="B154" s="43">
        <f t="shared" ref="B154:B217" si="75">B153+2.5</f>
        <v>362.5</v>
      </c>
      <c r="C154" s="42">
        <f t="shared" si="68"/>
        <v>203.52979999999997</v>
      </c>
      <c r="D154" s="51">
        <f t="shared" si="68"/>
        <v>300</v>
      </c>
      <c r="E154" s="56">
        <f t="shared" si="68"/>
        <v>0.2</v>
      </c>
      <c r="F154" s="57">
        <f t="shared" si="68"/>
        <v>980.23210993750001</v>
      </c>
      <c r="G154" s="58">
        <f t="shared" si="68"/>
        <v>2.6584931595742973E-4</v>
      </c>
      <c r="H154" s="58">
        <f t="shared" si="68"/>
        <v>4.3110319016750285E-4</v>
      </c>
      <c r="I154" s="48">
        <f t="shared" si="68"/>
        <v>203.52979999999997</v>
      </c>
      <c r="J154" s="49">
        <f t="shared" ref="J154:J217" si="76">PI()*(I154/2000)^2</f>
        <v>3.2534631569785533E-2</v>
      </c>
      <c r="K154" s="50">
        <f t="shared" ref="K154:K217" si="77">B154/J154/3600</f>
        <v>3.0949926151294731</v>
      </c>
      <c r="L154" s="51">
        <f t="shared" si="59"/>
        <v>2322635.1838330459</v>
      </c>
      <c r="M154" s="49">
        <f t="shared" si="60"/>
        <v>1.9721291485977722E-2</v>
      </c>
      <c r="N154" s="43">
        <f t="shared" si="61"/>
        <v>1.3647300813149856</v>
      </c>
      <c r="O154" s="43">
        <f t="shared" si="62"/>
        <v>1.3647300813149856</v>
      </c>
      <c r="P154" s="52">
        <f t="shared" ref="P154:P217" si="78">(B154/3600)*G154/2/PI()/G$4/0.000000000001*(LN(G$3/(C154/2000))+C$4)/100000</f>
        <v>27.262439893680703</v>
      </c>
      <c r="Q154" s="52">
        <f t="shared" si="69"/>
        <v>44.208971415211529</v>
      </c>
      <c r="R154" s="54">
        <f t="shared" ref="R154:R217" si="79">R153</f>
        <v>8.8031107970115379</v>
      </c>
      <c r="S154" s="54">
        <f t="shared" si="70"/>
        <v>65.397760674510664</v>
      </c>
      <c r="T154" s="54">
        <f t="shared" si="71"/>
        <v>28.627169974995688</v>
      </c>
      <c r="U154" s="54">
        <f t="shared" si="72"/>
        <v>36.770590699514983</v>
      </c>
      <c r="V154" s="54">
        <f t="shared" si="63"/>
        <v>280.61271226129475</v>
      </c>
      <c r="W154" s="54">
        <f t="shared" si="64"/>
        <v>443.47645794598014</v>
      </c>
      <c r="X154" s="54">
        <f t="shared" si="65"/>
        <v>569.62987728949486</v>
      </c>
      <c r="Y154" s="54">
        <f t="shared" si="73"/>
        <v>1013.1063352354749</v>
      </c>
      <c r="Z154" s="43">
        <f t="shared" ref="Z154:Z217" si="80">B154*(C$1-C$2)*1.1/1000</f>
        <v>19.9375</v>
      </c>
      <c r="AA154" s="54">
        <f t="shared" ref="AA154:AA217" si="81">Z154/(W154/1000)</f>
        <v>44.957290613222554</v>
      </c>
      <c r="AB154" s="54">
        <f t="shared" si="74"/>
        <v>44.208971415211529</v>
      </c>
      <c r="AC154" s="54">
        <f t="shared" si="66"/>
        <v>44.957290613222554</v>
      </c>
    </row>
    <row r="155" spans="1:29" x14ac:dyDescent="0.25">
      <c r="A155" s="61">
        <f t="shared" si="67"/>
        <v>3.1163373917855384</v>
      </c>
      <c r="B155" s="43">
        <f t="shared" si="75"/>
        <v>365</v>
      </c>
      <c r="C155" s="42">
        <f t="shared" ref="C155:I170" si="82">C154</f>
        <v>203.52979999999997</v>
      </c>
      <c r="D155" s="51">
        <f t="shared" si="82"/>
        <v>300</v>
      </c>
      <c r="E155" s="56">
        <f t="shared" si="82"/>
        <v>0.2</v>
      </c>
      <c r="F155" s="57">
        <f t="shared" si="82"/>
        <v>980.23210993750001</v>
      </c>
      <c r="G155" s="58">
        <f t="shared" si="82"/>
        <v>2.6584931595742973E-4</v>
      </c>
      <c r="H155" s="58">
        <f t="shared" si="82"/>
        <v>4.3110319016750285E-4</v>
      </c>
      <c r="I155" s="48">
        <f t="shared" si="82"/>
        <v>203.52979999999997</v>
      </c>
      <c r="J155" s="49">
        <f t="shared" si="76"/>
        <v>3.2534631569785533E-2</v>
      </c>
      <c r="K155" s="50">
        <f t="shared" si="77"/>
        <v>3.1163373917855384</v>
      </c>
      <c r="L155" s="51">
        <f t="shared" si="59"/>
        <v>2338653.3575146529</v>
      </c>
      <c r="M155" s="49">
        <f t="shared" si="60"/>
        <v>1.9720141416705299E-2</v>
      </c>
      <c r="N155" s="43">
        <f t="shared" si="61"/>
        <v>1.3835381670904399</v>
      </c>
      <c r="O155" s="43">
        <f t="shared" si="62"/>
        <v>1.3835381670904399</v>
      </c>
      <c r="P155" s="52">
        <f t="shared" si="78"/>
        <v>27.45045672053368</v>
      </c>
      <c r="Q155" s="52">
        <f t="shared" si="69"/>
        <v>44.513860873247467</v>
      </c>
      <c r="R155" s="54">
        <f t="shared" si="79"/>
        <v>8.8031107970115379</v>
      </c>
      <c r="S155" s="54">
        <f t="shared" si="70"/>
        <v>65.928283130950476</v>
      </c>
      <c r="T155" s="54">
        <f t="shared" si="71"/>
        <v>28.833994887624119</v>
      </c>
      <c r="U155" s="54">
        <f t="shared" si="72"/>
        <v>37.094288243326375</v>
      </c>
      <c r="V155" s="54">
        <f t="shared" si="63"/>
        <v>282.64007646622878</v>
      </c>
      <c r="W155" s="54">
        <f t="shared" si="64"/>
        <v>449.76103136678648</v>
      </c>
      <c r="X155" s="54">
        <f t="shared" si="65"/>
        <v>578.60748755615919</v>
      </c>
      <c r="Y155" s="54">
        <f t="shared" si="73"/>
        <v>1028.3685189229457</v>
      </c>
      <c r="Z155" s="43">
        <f t="shared" si="80"/>
        <v>20.074999999999999</v>
      </c>
      <c r="AA155" s="54">
        <f t="shared" si="81"/>
        <v>44.634814045569357</v>
      </c>
      <c r="AB155" s="54">
        <f t="shared" si="74"/>
        <v>44.513860873247467</v>
      </c>
      <c r="AC155" s="54">
        <f t="shared" si="66"/>
        <v>44.634814045569357</v>
      </c>
    </row>
    <row r="156" spans="1:29" x14ac:dyDescent="0.25">
      <c r="A156" s="61">
        <f t="shared" si="67"/>
        <v>3.1376821684416036</v>
      </c>
      <c r="B156" s="43">
        <f t="shared" si="75"/>
        <v>367.5</v>
      </c>
      <c r="C156" s="42">
        <f t="shared" si="82"/>
        <v>203.52979999999997</v>
      </c>
      <c r="D156" s="51">
        <f t="shared" si="82"/>
        <v>300</v>
      </c>
      <c r="E156" s="56">
        <f t="shared" si="82"/>
        <v>0.2</v>
      </c>
      <c r="F156" s="57">
        <f t="shared" si="82"/>
        <v>980.23210993750001</v>
      </c>
      <c r="G156" s="58">
        <f t="shared" si="82"/>
        <v>2.6584931595742973E-4</v>
      </c>
      <c r="H156" s="58">
        <f t="shared" si="82"/>
        <v>4.3110319016750285E-4</v>
      </c>
      <c r="I156" s="48">
        <f t="shared" si="82"/>
        <v>203.52979999999997</v>
      </c>
      <c r="J156" s="49">
        <f t="shared" si="76"/>
        <v>3.2534631569785533E-2</v>
      </c>
      <c r="K156" s="50">
        <f t="shared" si="77"/>
        <v>3.1376821684416036</v>
      </c>
      <c r="L156" s="51">
        <f t="shared" si="59"/>
        <v>2354671.5311962604</v>
      </c>
      <c r="M156" s="49">
        <f t="shared" si="60"/>
        <v>1.9719006046356017E-2</v>
      </c>
      <c r="N156" s="43">
        <f t="shared" si="61"/>
        <v>1.4024748998623524</v>
      </c>
      <c r="O156" s="43">
        <f t="shared" si="62"/>
        <v>1.4024748998623524</v>
      </c>
      <c r="P156" s="52">
        <f t="shared" si="78"/>
        <v>27.638473547386649</v>
      </c>
      <c r="Q156" s="52">
        <f t="shared" si="69"/>
        <v>44.818750331283404</v>
      </c>
      <c r="R156" s="54">
        <f t="shared" si="79"/>
        <v>8.8031107970115379</v>
      </c>
      <c r="S156" s="54">
        <f t="shared" si="70"/>
        <v>66.459062881383218</v>
      </c>
      <c r="T156" s="54">
        <f t="shared" si="71"/>
        <v>29.040948447249001</v>
      </c>
      <c r="U156" s="54">
        <f t="shared" si="72"/>
        <v>37.418114434134225</v>
      </c>
      <c r="V156" s="54">
        <f t="shared" si="63"/>
        <v>284.66870171033054</v>
      </c>
      <c r="W156" s="54">
        <f t="shared" si="64"/>
        <v>456.09181856256436</v>
      </c>
      <c r="X156" s="54">
        <f t="shared" si="65"/>
        <v>587.65628438223621</v>
      </c>
      <c r="Y156" s="54">
        <f t="shared" si="73"/>
        <v>1043.7481029448006</v>
      </c>
      <c r="Z156" s="43">
        <f t="shared" si="80"/>
        <v>20.212499999999999</v>
      </c>
      <c r="AA156" s="54">
        <f t="shared" si="81"/>
        <v>44.316734432339636</v>
      </c>
      <c r="AB156" s="54">
        <f t="shared" si="74"/>
        <v>44.818750331283404</v>
      </c>
      <c r="AC156" s="54">
        <f t="shared" si="66"/>
        <v>44.316734432339636</v>
      </c>
    </row>
    <row r="157" spans="1:29" x14ac:dyDescent="0.25">
      <c r="A157" s="61">
        <f t="shared" si="67"/>
        <v>3.1590269450976693</v>
      </c>
      <c r="B157" s="43">
        <f t="shared" si="75"/>
        <v>370</v>
      </c>
      <c r="C157" s="42">
        <f t="shared" si="82"/>
        <v>203.52979999999997</v>
      </c>
      <c r="D157" s="51">
        <f t="shared" si="82"/>
        <v>300</v>
      </c>
      <c r="E157" s="56">
        <f t="shared" si="82"/>
        <v>0.2</v>
      </c>
      <c r="F157" s="57">
        <f t="shared" si="82"/>
        <v>980.23210993750001</v>
      </c>
      <c r="G157" s="58">
        <f t="shared" si="82"/>
        <v>2.6584931595742973E-4</v>
      </c>
      <c r="H157" s="58">
        <f t="shared" si="82"/>
        <v>4.3110319016750285E-4</v>
      </c>
      <c r="I157" s="48">
        <f t="shared" si="82"/>
        <v>203.52979999999997</v>
      </c>
      <c r="J157" s="49">
        <f t="shared" si="76"/>
        <v>3.2534631569785533E-2</v>
      </c>
      <c r="K157" s="50">
        <f t="shared" si="77"/>
        <v>3.1590269450976693</v>
      </c>
      <c r="L157" s="51">
        <f t="shared" si="59"/>
        <v>2370689.7048778678</v>
      </c>
      <c r="M157" s="49">
        <f t="shared" si="60"/>
        <v>1.9717885089960925E-2</v>
      </c>
      <c r="N157" s="43">
        <f t="shared" si="61"/>
        <v>1.4215402791902449</v>
      </c>
      <c r="O157" s="43">
        <f t="shared" si="62"/>
        <v>1.4215402791902449</v>
      </c>
      <c r="P157" s="52">
        <f t="shared" si="78"/>
        <v>27.826490374239615</v>
      </c>
      <c r="Q157" s="52">
        <f t="shared" si="69"/>
        <v>45.123639789319348</v>
      </c>
      <c r="R157" s="54">
        <f t="shared" si="79"/>
        <v>8.8031107970115379</v>
      </c>
      <c r="S157" s="54">
        <f t="shared" si="70"/>
        <v>66.990099924927918</v>
      </c>
      <c r="T157" s="54">
        <f t="shared" si="71"/>
        <v>29.248030653429861</v>
      </c>
      <c r="U157" s="54">
        <f t="shared" si="72"/>
        <v>37.742069271498053</v>
      </c>
      <c r="V157" s="54">
        <f t="shared" si="63"/>
        <v>286.69858798928232</v>
      </c>
      <c r="W157" s="54">
        <f t="shared" si="64"/>
        <v>462.46886075936106</v>
      </c>
      <c r="X157" s="54">
        <f t="shared" si="65"/>
        <v>596.77630899377277</v>
      </c>
      <c r="Y157" s="54">
        <f t="shared" si="73"/>
        <v>1059.2451697531337</v>
      </c>
      <c r="Z157" s="43">
        <f t="shared" si="80"/>
        <v>20.350000000000001</v>
      </c>
      <c r="AA157" s="54">
        <f t="shared" si="81"/>
        <v>44.002962635334768</v>
      </c>
      <c r="AB157" s="54">
        <f t="shared" si="74"/>
        <v>45.123639789319348</v>
      </c>
      <c r="AC157" s="54">
        <f t="shared" si="66"/>
        <v>44.002962635334768</v>
      </c>
    </row>
    <row r="158" spans="1:29" x14ac:dyDescent="0.25">
      <c r="A158" s="61">
        <f t="shared" si="67"/>
        <v>3.1803717217537346</v>
      </c>
      <c r="B158" s="43">
        <f t="shared" si="75"/>
        <v>372.5</v>
      </c>
      <c r="C158" s="42">
        <f t="shared" si="82"/>
        <v>203.52979999999997</v>
      </c>
      <c r="D158" s="51">
        <f t="shared" si="82"/>
        <v>300</v>
      </c>
      <c r="E158" s="56">
        <f t="shared" si="82"/>
        <v>0.2</v>
      </c>
      <c r="F158" s="57">
        <f t="shared" si="82"/>
        <v>980.23210993750001</v>
      </c>
      <c r="G158" s="58">
        <f t="shared" si="82"/>
        <v>2.6584931595742973E-4</v>
      </c>
      <c r="H158" s="58">
        <f t="shared" si="82"/>
        <v>4.3110319016750285E-4</v>
      </c>
      <c r="I158" s="48">
        <f t="shared" si="82"/>
        <v>203.52979999999997</v>
      </c>
      <c r="J158" s="49">
        <f t="shared" si="76"/>
        <v>3.2534631569785533E-2</v>
      </c>
      <c r="K158" s="50">
        <f t="shared" si="77"/>
        <v>3.1803717217537346</v>
      </c>
      <c r="L158" s="51">
        <f t="shared" si="59"/>
        <v>2386707.8785594748</v>
      </c>
      <c r="M158" s="49">
        <f t="shared" si="60"/>
        <v>1.9716778269934319E-2</v>
      </c>
      <c r="N158" s="43">
        <f t="shared" si="61"/>
        <v>1.4407343046394299</v>
      </c>
      <c r="O158" s="43">
        <f t="shared" si="62"/>
        <v>1.4407343046394299</v>
      </c>
      <c r="P158" s="52">
        <f t="shared" si="78"/>
        <v>28.014507201092584</v>
      </c>
      <c r="Q158" s="52">
        <f t="shared" si="69"/>
        <v>45.428529247355293</v>
      </c>
      <c r="R158" s="54">
        <f t="shared" si="79"/>
        <v>8.8031107970115379</v>
      </c>
      <c r="S158" s="54">
        <f t="shared" si="70"/>
        <v>67.521394260715198</v>
      </c>
      <c r="T158" s="54">
        <f t="shared" si="71"/>
        <v>29.455241505732015</v>
      </c>
      <c r="U158" s="54">
        <f t="shared" si="72"/>
        <v>38.066152754983179</v>
      </c>
      <c r="V158" s="54">
        <f t="shared" si="63"/>
        <v>288.72973529882319</v>
      </c>
      <c r="W158" s="54">
        <f t="shared" si="64"/>
        <v>468.8921991831271</v>
      </c>
      <c r="X158" s="54">
        <f t="shared" si="65"/>
        <v>605.96760261671943</v>
      </c>
      <c r="Y158" s="54">
        <f t="shared" si="73"/>
        <v>1074.8598017998465</v>
      </c>
      <c r="Z158" s="43">
        <f t="shared" si="80"/>
        <v>20.487500000000001</v>
      </c>
      <c r="AA158" s="54">
        <f t="shared" si="81"/>
        <v>43.693411909372699</v>
      </c>
      <c r="AB158" s="54">
        <f t="shared" si="74"/>
        <v>45.428529247355293</v>
      </c>
      <c r="AC158" s="54">
        <f t="shared" si="66"/>
        <v>43.693411909372699</v>
      </c>
    </row>
    <row r="159" spans="1:29" x14ac:dyDescent="0.25">
      <c r="A159" s="61">
        <f t="shared" si="67"/>
        <v>3.2017164984097999</v>
      </c>
      <c r="B159" s="43">
        <f t="shared" si="75"/>
        <v>375</v>
      </c>
      <c r="C159" s="42">
        <f t="shared" si="82"/>
        <v>203.52979999999997</v>
      </c>
      <c r="D159" s="51">
        <f t="shared" si="82"/>
        <v>300</v>
      </c>
      <c r="E159" s="56">
        <f t="shared" si="82"/>
        <v>0.2</v>
      </c>
      <c r="F159" s="57">
        <f t="shared" si="82"/>
        <v>980.23210993750001</v>
      </c>
      <c r="G159" s="58">
        <f t="shared" si="82"/>
        <v>2.6584931595742973E-4</v>
      </c>
      <c r="H159" s="58">
        <f t="shared" si="82"/>
        <v>4.3110319016750285E-4</v>
      </c>
      <c r="I159" s="48">
        <f t="shared" si="82"/>
        <v>203.52979999999997</v>
      </c>
      <c r="J159" s="49">
        <f t="shared" si="76"/>
        <v>3.2534631569785533E-2</v>
      </c>
      <c r="K159" s="50">
        <f t="shared" si="77"/>
        <v>3.2017164984097999</v>
      </c>
      <c r="L159" s="51">
        <f t="shared" si="59"/>
        <v>2402726.0522410818</v>
      </c>
      <c r="M159" s="49">
        <f t="shared" si="60"/>
        <v>1.9715685315834879E-2</v>
      </c>
      <c r="N159" s="43">
        <f t="shared" si="61"/>
        <v>1.4600569757808932</v>
      </c>
      <c r="O159" s="43">
        <f t="shared" si="62"/>
        <v>1.4600569757808932</v>
      </c>
      <c r="P159" s="52">
        <f t="shared" si="78"/>
        <v>28.202524027945557</v>
      </c>
      <c r="Q159" s="52">
        <f t="shared" si="69"/>
        <v>45.733418705391244</v>
      </c>
      <c r="R159" s="54">
        <f t="shared" si="79"/>
        <v>8.8031107970115379</v>
      </c>
      <c r="S159" s="54">
        <f t="shared" si="70"/>
        <v>68.052945887887049</v>
      </c>
      <c r="T159" s="54">
        <f t="shared" si="71"/>
        <v>29.662581003726451</v>
      </c>
      <c r="U159" s="54">
        <f t="shared" si="72"/>
        <v>38.390364884160604</v>
      </c>
      <c r="V159" s="54">
        <f t="shared" si="63"/>
        <v>290.76214363474787</v>
      </c>
      <c r="W159" s="54">
        <f t="shared" si="64"/>
        <v>475.36187505971873</v>
      </c>
      <c r="X159" s="54">
        <f t="shared" si="65"/>
        <v>615.23020647693284</v>
      </c>
      <c r="Y159" s="54">
        <f t="shared" si="73"/>
        <v>1090.5920815366517</v>
      </c>
      <c r="Z159" s="43">
        <f t="shared" si="80"/>
        <v>20.625</v>
      </c>
      <c r="AA159" s="54">
        <f t="shared" si="81"/>
        <v>43.387997822519786</v>
      </c>
      <c r="AB159" s="54">
        <f t="shared" si="74"/>
        <v>45.733418705391244</v>
      </c>
      <c r="AC159" s="54">
        <f t="shared" si="66"/>
        <v>43.387997822519786</v>
      </c>
    </row>
    <row r="160" spans="1:29" x14ac:dyDescent="0.25">
      <c r="A160" s="61">
        <f t="shared" si="67"/>
        <v>3.2230612750658651</v>
      </c>
      <c r="B160" s="43">
        <f t="shared" si="75"/>
        <v>377.5</v>
      </c>
      <c r="C160" s="42">
        <f t="shared" si="82"/>
        <v>203.52979999999997</v>
      </c>
      <c r="D160" s="51">
        <f t="shared" si="82"/>
        <v>300</v>
      </c>
      <c r="E160" s="56">
        <f t="shared" si="82"/>
        <v>0.2</v>
      </c>
      <c r="F160" s="57">
        <f t="shared" si="82"/>
        <v>980.23210993750001</v>
      </c>
      <c r="G160" s="58">
        <f t="shared" si="82"/>
        <v>2.6584931595742973E-4</v>
      </c>
      <c r="H160" s="58">
        <f t="shared" si="82"/>
        <v>4.3110319016750285E-4</v>
      </c>
      <c r="I160" s="48">
        <f t="shared" si="82"/>
        <v>203.52979999999997</v>
      </c>
      <c r="J160" s="49">
        <f t="shared" si="76"/>
        <v>3.2534631569785533E-2</v>
      </c>
      <c r="K160" s="50">
        <f t="shared" si="77"/>
        <v>3.2230612750658651</v>
      </c>
      <c r="L160" s="51">
        <f t="shared" si="59"/>
        <v>2418744.2259226893</v>
      </c>
      <c r="M160" s="49">
        <f t="shared" si="60"/>
        <v>1.9714605964136128E-2</v>
      </c>
      <c r="N160" s="43">
        <f t="shared" si="61"/>
        <v>1.4795082921911844</v>
      </c>
      <c r="O160" s="43">
        <f t="shared" si="62"/>
        <v>1.4795082921911844</v>
      </c>
      <c r="P160" s="52">
        <f t="shared" si="78"/>
        <v>28.390540854798527</v>
      </c>
      <c r="Q160" s="52">
        <f t="shared" si="69"/>
        <v>46.038308163427182</v>
      </c>
      <c r="R160" s="54">
        <f t="shared" si="79"/>
        <v>8.8031107970115379</v>
      </c>
      <c r="S160" s="54">
        <f t="shared" si="70"/>
        <v>68.584754805596532</v>
      </c>
      <c r="T160" s="54">
        <f t="shared" si="71"/>
        <v>29.870049146989711</v>
      </c>
      <c r="U160" s="54">
        <f t="shared" si="72"/>
        <v>38.714705658606832</v>
      </c>
      <c r="V160" s="54">
        <f t="shared" si="63"/>
        <v>292.79581299290544</v>
      </c>
      <c r="W160" s="54">
        <f t="shared" si="64"/>
        <v>481.87792961489811</v>
      </c>
      <c r="X160" s="54">
        <f t="shared" si="65"/>
        <v>624.56416180017425</v>
      </c>
      <c r="Y160" s="54">
        <f t="shared" si="73"/>
        <v>1106.4420914150724</v>
      </c>
      <c r="Z160" s="43">
        <f t="shared" si="80"/>
        <v>20.762499999999999</v>
      </c>
      <c r="AA160" s="54">
        <f t="shared" si="81"/>
        <v>43.086638179492354</v>
      </c>
      <c r="AB160" s="54">
        <f t="shared" si="74"/>
        <v>46.038308163427182</v>
      </c>
      <c r="AC160" s="54">
        <f t="shared" si="66"/>
        <v>43.086638179492354</v>
      </c>
    </row>
    <row r="161" spans="1:29" x14ac:dyDescent="0.25">
      <c r="A161" s="61">
        <f t="shared" si="67"/>
        <v>3.2444060517219304</v>
      </c>
      <c r="B161" s="43">
        <f t="shared" si="75"/>
        <v>380</v>
      </c>
      <c r="C161" s="42">
        <f t="shared" si="82"/>
        <v>203.52979999999997</v>
      </c>
      <c r="D161" s="51">
        <f t="shared" si="82"/>
        <v>300</v>
      </c>
      <c r="E161" s="56">
        <f t="shared" si="82"/>
        <v>0.2</v>
      </c>
      <c r="F161" s="57">
        <f t="shared" si="82"/>
        <v>980.23210993750001</v>
      </c>
      <c r="G161" s="58">
        <f t="shared" si="82"/>
        <v>2.6584931595742973E-4</v>
      </c>
      <c r="H161" s="58">
        <f t="shared" si="82"/>
        <v>4.3110319016750285E-4</v>
      </c>
      <c r="I161" s="48">
        <f t="shared" si="82"/>
        <v>203.52979999999997</v>
      </c>
      <c r="J161" s="49">
        <f t="shared" si="76"/>
        <v>3.2534631569785533E-2</v>
      </c>
      <c r="K161" s="50">
        <f t="shared" si="77"/>
        <v>3.2444060517219304</v>
      </c>
      <c r="L161" s="51">
        <f t="shared" si="59"/>
        <v>2434762.3996042963</v>
      </c>
      <c r="M161" s="49">
        <f t="shared" si="60"/>
        <v>1.9713539958005632E-2</v>
      </c>
      <c r="N161" s="43">
        <f t="shared" si="61"/>
        <v>1.4990882534523047</v>
      </c>
      <c r="O161" s="43">
        <f t="shared" si="62"/>
        <v>1.4990882534523047</v>
      </c>
      <c r="P161" s="52">
        <f t="shared" si="78"/>
        <v>28.578557681651496</v>
      </c>
      <c r="Q161" s="52">
        <f t="shared" si="69"/>
        <v>46.343197621463119</v>
      </c>
      <c r="R161" s="54">
        <f t="shared" si="79"/>
        <v>8.8031107970115379</v>
      </c>
      <c r="S161" s="54">
        <f t="shared" si="70"/>
        <v>69.11682101300768</v>
      </c>
      <c r="T161" s="54">
        <f t="shared" si="71"/>
        <v>30.077645935103799</v>
      </c>
      <c r="U161" s="54">
        <f t="shared" si="72"/>
        <v>39.039175077903892</v>
      </c>
      <c r="V161" s="54">
        <f t="shared" si="63"/>
        <v>294.83074336919867</v>
      </c>
      <c r="W161" s="54">
        <f t="shared" si="64"/>
        <v>488.44040407433516</v>
      </c>
      <c r="X161" s="54">
        <f t="shared" si="65"/>
        <v>633.96950981211444</v>
      </c>
      <c r="Y161" s="54">
        <f t="shared" si="73"/>
        <v>1122.4099138864497</v>
      </c>
      <c r="Z161" s="43">
        <f t="shared" si="80"/>
        <v>20.9</v>
      </c>
      <c r="AA161" s="54">
        <f t="shared" si="81"/>
        <v>42.789252948081774</v>
      </c>
      <c r="AB161" s="54">
        <f t="shared" si="74"/>
        <v>46.343197621463119</v>
      </c>
      <c r="AC161" s="54">
        <f t="shared" si="66"/>
        <v>42.789252948081774</v>
      </c>
    </row>
    <row r="162" spans="1:29" x14ac:dyDescent="0.25">
      <c r="A162" s="61">
        <f t="shared" si="67"/>
        <v>3.2657508283779957</v>
      </c>
      <c r="B162" s="43">
        <f t="shared" si="75"/>
        <v>382.5</v>
      </c>
      <c r="C162" s="42">
        <f t="shared" si="82"/>
        <v>203.52979999999997</v>
      </c>
      <c r="D162" s="51">
        <f t="shared" si="82"/>
        <v>300</v>
      </c>
      <c r="E162" s="56">
        <f t="shared" si="82"/>
        <v>0.2</v>
      </c>
      <c r="F162" s="57">
        <f t="shared" si="82"/>
        <v>980.23210993750001</v>
      </c>
      <c r="G162" s="58">
        <f t="shared" si="82"/>
        <v>2.6584931595742973E-4</v>
      </c>
      <c r="H162" s="58">
        <f t="shared" si="82"/>
        <v>4.3110319016750285E-4</v>
      </c>
      <c r="I162" s="48">
        <f t="shared" si="82"/>
        <v>203.52979999999997</v>
      </c>
      <c r="J162" s="49">
        <f t="shared" si="76"/>
        <v>3.2534631569785533E-2</v>
      </c>
      <c r="K162" s="50">
        <f t="shared" si="77"/>
        <v>3.2657508283779957</v>
      </c>
      <c r="L162" s="51">
        <f t="shared" si="59"/>
        <v>2450780.5732859033</v>
      </c>
      <c r="M162" s="49">
        <f t="shared" si="60"/>
        <v>1.9712487047092726E-2</v>
      </c>
      <c r="N162" s="43">
        <f t="shared" si="61"/>
        <v>1.5187968591516032</v>
      </c>
      <c r="O162" s="43">
        <f t="shared" si="62"/>
        <v>1.5187968591516032</v>
      </c>
      <c r="P162" s="52">
        <f t="shared" si="78"/>
        <v>28.766574508504466</v>
      </c>
      <c r="Q162" s="52">
        <f t="shared" si="69"/>
        <v>46.648087079499057</v>
      </c>
      <c r="R162" s="54">
        <f t="shared" si="79"/>
        <v>8.8031107970115379</v>
      </c>
      <c r="S162" s="54">
        <f t="shared" si="70"/>
        <v>69.649144509295184</v>
      </c>
      <c r="T162" s="54">
        <f t="shared" si="71"/>
        <v>30.285371367656069</v>
      </c>
      <c r="U162" s="54">
        <f t="shared" si="72"/>
        <v>39.363773141639115</v>
      </c>
      <c r="V162" s="54">
        <f t="shared" si="63"/>
        <v>296.86693475958259</v>
      </c>
      <c r="W162" s="54">
        <f t="shared" si="64"/>
        <v>495.04933966360881</v>
      </c>
      <c r="X162" s="54">
        <f t="shared" si="65"/>
        <v>643.44629173833164</v>
      </c>
      <c r="Y162" s="54">
        <f t="shared" si="73"/>
        <v>1138.4956314019405</v>
      </c>
      <c r="Z162" s="43">
        <f t="shared" si="80"/>
        <v>21.037500000000001</v>
      </c>
      <c r="AA162" s="54">
        <f t="shared" si="81"/>
        <v>42.495764188464939</v>
      </c>
      <c r="AB162" s="54">
        <f t="shared" si="74"/>
        <v>46.648087079499057</v>
      </c>
      <c r="AC162" s="54">
        <f t="shared" si="66"/>
        <v>42.495764188464939</v>
      </c>
    </row>
    <row r="163" spans="1:29" x14ac:dyDescent="0.25">
      <c r="A163" s="61">
        <f t="shared" si="67"/>
        <v>3.287095605034061</v>
      </c>
      <c r="B163" s="43">
        <f t="shared" si="75"/>
        <v>385</v>
      </c>
      <c r="C163" s="42">
        <f t="shared" si="82"/>
        <v>203.52979999999997</v>
      </c>
      <c r="D163" s="51">
        <f t="shared" si="82"/>
        <v>300</v>
      </c>
      <c r="E163" s="56">
        <f t="shared" si="82"/>
        <v>0.2</v>
      </c>
      <c r="F163" s="57">
        <f t="shared" si="82"/>
        <v>980.23210993750001</v>
      </c>
      <c r="G163" s="58">
        <f t="shared" si="82"/>
        <v>2.6584931595742973E-4</v>
      </c>
      <c r="H163" s="58">
        <f t="shared" si="82"/>
        <v>4.3110319016750285E-4</v>
      </c>
      <c r="I163" s="48">
        <f t="shared" si="82"/>
        <v>203.52979999999997</v>
      </c>
      <c r="J163" s="49">
        <f t="shared" si="76"/>
        <v>3.2534631569785533E-2</v>
      </c>
      <c r="K163" s="50">
        <f t="shared" si="77"/>
        <v>3.287095605034061</v>
      </c>
      <c r="L163" s="51">
        <f t="shared" si="59"/>
        <v>2466798.7469675108</v>
      </c>
      <c r="M163" s="49">
        <f t="shared" si="60"/>
        <v>1.9711446987324199E-2</v>
      </c>
      <c r="N163" s="43">
        <f t="shared" si="61"/>
        <v>1.5386341088816695</v>
      </c>
      <c r="O163" s="43">
        <f t="shared" si="62"/>
        <v>1.5386341088816695</v>
      </c>
      <c r="P163" s="52">
        <f t="shared" si="78"/>
        <v>28.954591335357438</v>
      </c>
      <c r="Q163" s="52">
        <f t="shared" si="69"/>
        <v>46.952976537534994</v>
      </c>
      <c r="R163" s="54">
        <f t="shared" si="79"/>
        <v>8.8031107970115379</v>
      </c>
      <c r="S163" s="54">
        <f t="shared" si="70"/>
        <v>70.18172529364422</v>
      </c>
      <c r="T163" s="54">
        <f t="shared" si="71"/>
        <v>30.493225444239108</v>
      </c>
      <c r="U163" s="54">
        <f t="shared" si="72"/>
        <v>39.688499849405119</v>
      </c>
      <c r="V163" s="54">
        <f t="shared" si="63"/>
        <v>298.90438716006361</v>
      </c>
      <c r="W163" s="54">
        <f t="shared" si="64"/>
        <v>501.70477760820756</v>
      </c>
      <c r="X163" s="54">
        <f t="shared" si="65"/>
        <v>652.99454880431495</v>
      </c>
      <c r="Y163" s="54">
        <f t="shared" si="73"/>
        <v>1154.6993264125226</v>
      </c>
      <c r="Z163" s="43">
        <f t="shared" si="80"/>
        <v>21.175000000000001</v>
      </c>
      <c r="AA163" s="54">
        <f t="shared" si="81"/>
        <v>42.206095985268909</v>
      </c>
      <c r="AB163" s="54">
        <f t="shared" si="74"/>
        <v>46.952976537534994</v>
      </c>
      <c r="AC163" s="54">
        <f t="shared" si="66"/>
        <v>42.206095985268909</v>
      </c>
    </row>
    <row r="164" spans="1:29" x14ac:dyDescent="0.25">
      <c r="A164" s="61">
        <f t="shared" si="67"/>
        <v>3.3084403816901262</v>
      </c>
      <c r="B164" s="43">
        <f t="shared" si="75"/>
        <v>387.5</v>
      </c>
      <c r="C164" s="42">
        <f t="shared" si="82"/>
        <v>203.52979999999997</v>
      </c>
      <c r="D164" s="51">
        <f t="shared" si="82"/>
        <v>300</v>
      </c>
      <c r="E164" s="56">
        <f t="shared" si="82"/>
        <v>0.2</v>
      </c>
      <c r="F164" s="57">
        <f t="shared" si="82"/>
        <v>980.23210993750001</v>
      </c>
      <c r="G164" s="58">
        <f t="shared" si="82"/>
        <v>2.6584931595742973E-4</v>
      </c>
      <c r="H164" s="58">
        <f t="shared" si="82"/>
        <v>4.3110319016750285E-4</v>
      </c>
      <c r="I164" s="48">
        <f t="shared" si="82"/>
        <v>203.52979999999997</v>
      </c>
      <c r="J164" s="49">
        <f t="shared" si="76"/>
        <v>3.2534631569785533E-2</v>
      </c>
      <c r="K164" s="50">
        <f t="shared" si="77"/>
        <v>3.3084403816901262</v>
      </c>
      <c r="L164" s="51">
        <f t="shared" si="59"/>
        <v>2482816.9206491178</v>
      </c>
      <c r="M164" s="49">
        <f t="shared" si="60"/>
        <v>1.971041954070777E-2</v>
      </c>
      <c r="N164" s="43">
        <f t="shared" si="61"/>
        <v>1.5586000022402369</v>
      </c>
      <c r="O164" s="43">
        <f t="shared" si="62"/>
        <v>1.5586000022402369</v>
      </c>
      <c r="P164" s="52">
        <f t="shared" si="78"/>
        <v>29.142608162210411</v>
      </c>
      <c r="Q164" s="52">
        <f t="shared" si="69"/>
        <v>47.257865995570945</v>
      </c>
      <c r="R164" s="54">
        <f t="shared" si="79"/>
        <v>8.8031107970115379</v>
      </c>
      <c r="S164" s="54">
        <f t="shared" si="70"/>
        <v>70.714563365250299</v>
      </c>
      <c r="T164" s="54">
        <f t="shared" si="71"/>
        <v>30.701208164450648</v>
      </c>
      <c r="U164" s="54">
        <f t="shared" si="72"/>
        <v>40.013355200799651</v>
      </c>
      <c r="V164" s="54">
        <f t="shared" si="63"/>
        <v>300.9431005666986</v>
      </c>
      <c r="W164" s="54">
        <f t="shared" si="64"/>
        <v>508.40675913353095</v>
      </c>
      <c r="X164" s="54">
        <f t="shared" si="65"/>
        <v>662.61432223546444</v>
      </c>
      <c r="Y164" s="54">
        <f t="shared" si="73"/>
        <v>1171.0210813689955</v>
      </c>
      <c r="Z164" s="43">
        <f t="shared" si="80"/>
        <v>21.3125</v>
      </c>
      <c r="AA164" s="54">
        <f t="shared" si="81"/>
        <v>41.920174382265358</v>
      </c>
      <c r="AB164" s="54">
        <f t="shared" si="74"/>
        <v>47.257865995570945</v>
      </c>
      <c r="AC164" s="54">
        <f t="shared" si="66"/>
        <v>41.920174382265358</v>
      </c>
    </row>
    <row r="165" spans="1:29" x14ac:dyDescent="0.25">
      <c r="A165" s="61">
        <f t="shared" si="67"/>
        <v>3.3297851583461919</v>
      </c>
      <c r="B165" s="43">
        <f t="shared" si="75"/>
        <v>390</v>
      </c>
      <c r="C165" s="42">
        <f t="shared" si="82"/>
        <v>203.52979999999997</v>
      </c>
      <c r="D165" s="51">
        <f t="shared" si="82"/>
        <v>300</v>
      </c>
      <c r="E165" s="56">
        <f t="shared" si="82"/>
        <v>0.2</v>
      </c>
      <c r="F165" s="57">
        <f t="shared" si="82"/>
        <v>980.23210993750001</v>
      </c>
      <c r="G165" s="58">
        <f t="shared" si="82"/>
        <v>2.6584931595742973E-4</v>
      </c>
      <c r="H165" s="58">
        <f t="shared" si="82"/>
        <v>4.3110319016750285E-4</v>
      </c>
      <c r="I165" s="48">
        <f t="shared" si="82"/>
        <v>203.52979999999997</v>
      </c>
      <c r="J165" s="49">
        <f t="shared" si="76"/>
        <v>3.2534631569785533E-2</v>
      </c>
      <c r="K165" s="50">
        <f t="shared" si="77"/>
        <v>3.3297851583461919</v>
      </c>
      <c r="L165" s="51">
        <f t="shared" si="59"/>
        <v>2498835.0943307253</v>
      </c>
      <c r="M165" s="49">
        <f t="shared" si="60"/>
        <v>1.9709404475142883E-2</v>
      </c>
      <c r="N165" s="43">
        <f t="shared" si="61"/>
        <v>1.5786945388300813</v>
      </c>
      <c r="O165" s="43">
        <f t="shared" si="62"/>
        <v>1.5786945388300813</v>
      </c>
      <c r="P165" s="52">
        <f t="shared" si="78"/>
        <v>29.330624989063381</v>
      </c>
      <c r="Q165" s="52">
        <f t="shared" si="69"/>
        <v>47.56275545360689</v>
      </c>
      <c r="R165" s="54">
        <f t="shared" si="79"/>
        <v>8.8031107970115379</v>
      </c>
      <c r="S165" s="54">
        <f t="shared" si="70"/>
        <v>71.247658723318892</v>
      </c>
      <c r="T165" s="54">
        <f t="shared" si="71"/>
        <v>30.909319527893462</v>
      </c>
      <c r="U165" s="54">
        <f t="shared" si="72"/>
        <v>40.338339195425434</v>
      </c>
      <c r="V165" s="54">
        <f t="shared" si="63"/>
        <v>302.98307497559381</v>
      </c>
      <c r="W165" s="54">
        <f t="shared" si="64"/>
        <v>515.15532546489101</v>
      </c>
      <c r="X165" s="54">
        <f t="shared" si="65"/>
        <v>672.30565325709051</v>
      </c>
      <c r="Y165" s="54">
        <f t="shared" si="73"/>
        <v>1187.4609787219815</v>
      </c>
      <c r="Z165" s="43">
        <f t="shared" si="80"/>
        <v>21.45</v>
      </c>
      <c r="AA165" s="54">
        <f t="shared" si="81"/>
        <v>41.637927319576683</v>
      </c>
      <c r="AB165" s="54">
        <f t="shared" si="74"/>
        <v>47.56275545360689</v>
      </c>
      <c r="AC165" s="54">
        <f t="shared" si="66"/>
        <v>41.637927319576683</v>
      </c>
    </row>
    <row r="166" spans="1:29" x14ac:dyDescent="0.25">
      <c r="A166" s="61">
        <f t="shared" si="67"/>
        <v>3.3511299350022572</v>
      </c>
      <c r="B166" s="43">
        <f t="shared" si="75"/>
        <v>392.5</v>
      </c>
      <c r="C166" s="42">
        <f t="shared" si="82"/>
        <v>203.52979999999997</v>
      </c>
      <c r="D166" s="51">
        <f t="shared" si="82"/>
        <v>300</v>
      </c>
      <c r="E166" s="56">
        <f t="shared" si="82"/>
        <v>0.2</v>
      </c>
      <c r="F166" s="57">
        <f t="shared" si="82"/>
        <v>980.23210993750001</v>
      </c>
      <c r="G166" s="58">
        <f t="shared" si="82"/>
        <v>2.6584931595742973E-4</v>
      </c>
      <c r="H166" s="58">
        <f t="shared" si="82"/>
        <v>4.3110319016750285E-4</v>
      </c>
      <c r="I166" s="48">
        <f t="shared" si="82"/>
        <v>203.52979999999997</v>
      </c>
      <c r="J166" s="49">
        <f t="shared" si="76"/>
        <v>3.2534631569785533E-2</v>
      </c>
      <c r="K166" s="50">
        <f t="shared" si="77"/>
        <v>3.3511299350022572</v>
      </c>
      <c r="L166" s="51">
        <f t="shared" si="59"/>
        <v>2514853.2680123323</v>
      </c>
      <c r="M166" s="49">
        <f t="shared" si="60"/>
        <v>1.9708401564238538E-2</v>
      </c>
      <c r="N166" s="43">
        <f t="shared" si="61"/>
        <v>1.5989177182589247</v>
      </c>
      <c r="O166" s="43">
        <f t="shared" si="62"/>
        <v>1.5989177182589247</v>
      </c>
      <c r="P166" s="52">
        <f t="shared" si="78"/>
        <v>29.51864181591635</v>
      </c>
      <c r="Q166" s="52">
        <f t="shared" si="69"/>
        <v>47.867644911642827</v>
      </c>
      <c r="R166" s="54">
        <f t="shared" si="79"/>
        <v>8.8031107970115379</v>
      </c>
      <c r="S166" s="54">
        <f t="shared" si="70"/>
        <v>71.781011367065489</v>
      </c>
      <c r="T166" s="54">
        <f t="shared" si="71"/>
        <v>31.117559534175275</v>
      </c>
      <c r="U166" s="54">
        <f t="shared" si="72"/>
        <v>40.663451832890217</v>
      </c>
      <c r="V166" s="54">
        <f t="shared" si="63"/>
        <v>305.02431038290399</v>
      </c>
      <c r="W166" s="54">
        <f t="shared" si="64"/>
        <v>521.9505178275125</v>
      </c>
      <c r="X166" s="54">
        <f t="shared" si="65"/>
        <v>682.0685830944193</v>
      </c>
      <c r="Y166" s="54">
        <f t="shared" si="73"/>
        <v>1204.0191009219318</v>
      </c>
      <c r="Z166" s="43">
        <f t="shared" si="80"/>
        <v>21.587499999999999</v>
      </c>
      <c r="AA166" s="54">
        <f t="shared" si="81"/>
        <v>41.359284573282025</v>
      </c>
      <c r="AB166" s="54">
        <f t="shared" si="74"/>
        <v>47.867644911642827</v>
      </c>
      <c r="AC166" s="54">
        <f t="shared" si="66"/>
        <v>41.359284573282025</v>
      </c>
    </row>
    <row r="167" spans="1:29" x14ac:dyDescent="0.25">
      <c r="A167" s="61">
        <f t="shared" si="67"/>
        <v>3.3724747116583225</v>
      </c>
      <c r="B167" s="43">
        <f t="shared" si="75"/>
        <v>395</v>
      </c>
      <c r="C167" s="42">
        <f t="shared" si="82"/>
        <v>203.52979999999997</v>
      </c>
      <c r="D167" s="51">
        <f t="shared" si="82"/>
        <v>300</v>
      </c>
      <c r="E167" s="56">
        <f t="shared" si="82"/>
        <v>0.2</v>
      </c>
      <c r="F167" s="57">
        <f t="shared" si="82"/>
        <v>980.23210993750001</v>
      </c>
      <c r="G167" s="58">
        <f t="shared" si="82"/>
        <v>2.6584931595742973E-4</v>
      </c>
      <c r="H167" s="58">
        <f t="shared" si="82"/>
        <v>4.3110319016750285E-4</v>
      </c>
      <c r="I167" s="48">
        <f t="shared" si="82"/>
        <v>203.52979999999997</v>
      </c>
      <c r="J167" s="49">
        <f t="shared" si="76"/>
        <v>3.2534631569785533E-2</v>
      </c>
      <c r="K167" s="50">
        <f t="shared" si="77"/>
        <v>3.3724747116583225</v>
      </c>
      <c r="L167" s="51">
        <f t="shared" si="59"/>
        <v>2530871.4416939397</v>
      </c>
      <c r="M167" s="49">
        <f t="shared" si="60"/>
        <v>1.9707410587137902E-2</v>
      </c>
      <c r="N167" s="43">
        <f t="shared" si="61"/>
        <v>1.619269540139344</v>
      </c>
      <c r="O167" s="43">
        <f t="shared" si="62"/>
        <v>1.619269540139344</v>
      </c>
      <c r="P167" s="52">
        <f t="shared" si="78"/>
        <v>29.70665864276932</v>
      </c>
      <c r="Q167" s="52">
        <f t="shared" si="69"/>
        <v>48.172534369678758</v>
      </c>
      <c r="R167" s="54">
        <f t="shared" si="79"/>
        <v>8.8031107970115379</v>
      </c>
      <c r="S167" s="54">
        <f t="shared" si="70"/>
        <v>72.314621295715227</v>
      </c>
      <c r="T167" s="54">
        <f t="shared" si="71"/>
        <v>31.325928182908662</v>
      </c>
      <c r="U167" s="54">
        <f t="shared" si="72"/>
        <v>40.988693112806558</v>
      </c>
      <c r="V167" s="54">
        <f t="shared" si="63"/>
        <v>307.0668067848315</v>
      </c>
      <c r="W167" s="54">
        <f t="shared" si="64"/>
        <v>528.79237744653506</v>
      </c>
      <c r="X167" s="54">
        <f t="shared" si="65"/>
        <v>691.9031529725894</v>
      </c>
      <c r="Y167" s="54">
        <f t="shared" si="73"/>
        <v>1220.6955304191245</v>
      </c>
      <c r="Z167" s="43">
        <f t="shared" si="80"/>
        <v>21.725000000000001</v>
      </c>
      <c r="AA167" s="54">
        <f t="shared" si="81"/>
        <v>41.084177697316683</v>
      </c>
      <c r="AB167" s="54">
        <f t="shared" si="74"/>
        <v>48.172534369678758</v>
      </c>
      <c r="AC167" s="54">
        <f t="shared" si="66"/>
        <v>41.084177697316683</v>
      </c>
    </row>
    <row r="168" spans="1:29" x14ac:dyDescent="0.25">
      <c r="A168" s="61">
        <f t="shared" si="67"/>
        <v>3.3938194883143877</v>
      </c>
      <c r="B168" s="43">
        <f t="shared" si="75"/>
        <v>397.5</v>
      </c>
      <c r="C168" s="42">
        <f t="shared" si="82"/>
        <v>203.52979999999997</v>
      </c>
      <c r="D168" s="51">
        <f t="shared" si="82"/>
        <v>300</v>
      </c>
      <c r="E168" s="56">
        <f t="shared" si="82"/>
        <v>0.2</v>
      </c>
      <c r="F168" s="57">
        <f t="shared" si="82"/>
        <v>980.23210993750001</v>
      </c>
      <c r="G168" s="58">
        <f t="shared" si="82"/>
        <v>2.6584931595742973E-4</v>
      </c>
      <c r="H168" s="58">
        <f t="shared" si="82"/>
        <v>4.3110319016750285E-4</v>
      </c>
      <c r="I168" s="48">
        <f t="shared" si="82"/>
        <v>203.52979999999997</v>
      </c>
      <c r="J168" s="49">
        <f t="shared" si="76"/>
        <v>3.2534631569785533E-2</v>
      </c>
      <c r="K168" s="50">
        <f t="shared" si="77"/>
        <v>3.3938194883143877</v>
      </c>
      <c r="L168" s="51">
        <f t="shared" si="59"/>
        <v>2546889.6153755467</v>
      </c>
      <c r="M168" s="49">
        <f t="shared" si="60"/>
        <v>1.9706431328349341E-2</v>
      </c>
      <c r="N168" s="43">
        <f t="shared" si="61"/>
        <v>1.6397500040886783</v>
      </c>
      <c r="O168" s="43">
        <f t="shared" si="62"/>
        <v>1.6397500040886783</v>
      </c>
      <c r="P168" s="52">
        <f t="shared" si="78"/>
        <v>29.894675469622285</v>
      </c>
      <c r="Q168" s="52">
        <f t="shared" si="69"/>
        <v>48.477423827714709</v>
      </c>
      <c r="R168" s="54">
        <f t="shared" si="79"/>
        <v>8.8031107970115379</v>
      </c>
      <c r="S168" s="54">
        <f t="shared" si="70"/>
        <v>72.848488508502811</v>
      </c>
      <c r="T168" s="54">
        <f t="shared" si="71"/>
        <v>31.534425473710964</v>
      </c>
      <c r="U168" s="54">
        <f t="shared" si="72"/>
        <v>41.314063034791843</v>
      </c>
      <c r="V168" s="54">
        <f t="shared" si="63"/>
        <v>309.11056417762546</v>
      </c>
      <c r="W168" s="54">
        <f t="shared" si="64"/>
        <v>535.68094554701315</v>
      </c>
      <c r="X168" s="54">
        <f t="shared" si="65"/>
        <v>701.8094041166562</v>
      </c>
      <c r="Y168" s="54">
        <f t="shared" si="73"/>
        <v>1237.4903496636693</v>
      </c>
      <c r="Z168" s="43">
        <f t="shared" si="80"/>
        <v>21.862500000000001</v>
      </c>
      <c r="AA168" s="54">
        <f t="shared" si="81"/>
        <v>40.812539967564092</v>
      </c>
      <c r="AB168" s="54">
        <f t="shared" si="74"/>
        <v>48.477423827714709</v>
      </c>
      <c r="AC168" s="54">
        <f t="shared" si="66"/>
        <v>40.812539967564092</v>
      </c>
    </row>
    <row r="169" spans="1:29" x14ac:dyDescent="0.25">
      <c r="A169" s="61">
        <f t="shared" si="67"/>
        <v>3.415164264970453</v>
      </c>
      <c r="B169" s="43">
        <f t="shared" si="75"/>
        <v>400</v>
      </c>
      <c r="C169" s="42">
        <f t="shared" si="82"/>
        <v>203.52979999999997</v>
      </c>
      <c r="D169" s="51">
        <f t="shared" si="82"/>
        <v>300</v>
      </c>
      <c r="E169" s="56">
        <f t="shared" si="82"/>
        <v>0.2</v>
      </c>
      <c r="F169" s="57">
        <f t="shared" si="82"/>
        <v>980.23210993750001</v>
      </c>
      <c r="G169" s="58">
        <f t="shared" si="82"/>
        <v>2.6584931595742973E-4</v>
      </c>
      <c r="H169" s="58">
        <f t="shared" si="82"/>
        <v>4.3110319016750285E-4</v>
      </c>
      <c r="I169" s="48">
        <f t="shared" si="82"/>
        <v>203.52979999999997</v>
      </c>
      <c r="J169" s="49">
        <f t="shared" si="76"/>
        <v>3.2534631569785533E-2</v>
      </c>
      <c r="K169" s="50">
        <f t="shared" si="77"/>
        <v>3.415164264970453</v>
      </c>
      <c r="L169" s="51">
        <f t="shared" si="59"/>
        <v>2562907.7890571537</v>
      </c>
      <c r="M169" s="49">
        <f t="shared" si="60"/>
        <v>1.970546357758363E-2</v>
      </c>
      <c r="N169" s="43">
        <f t="shared" si="61"/>
        <v>1.6603591097289423</v>
      </c>
      <c r="O169" s="43">
        <f t="shared" si="62"/>
        <v>1.6603591097289423</v>
      </c>
      <c r="P169" s="52">
        <f t="shared" si="78"/>
        <v>30.082692296475255</v>
      </c>
      <c r="Q169" s="52">
        <f t="shared" si="69"/>
        <v>48.782313285750654</v>
      </c>
      <c r="R169" s="54">
        <f t="shared" si="79"/>
        <v>8.8031107970115379</v>
      </c>
      <c r="S169" s="54">
        <f t="shared" si="70"/>
        <v>73.382613004672251</v>
      </c>
      <c r="T169" s="54">
        <f t="shared" si="71"/>
        <v>31.743051406204199</v>
      </c>
      <c r="U169" s="54">
        <f t="shared" si="72"/>
        <v>41.639561598468063</v>
      </c>
      <c r="V169" s="54">
        <f t="shared" si="63"/>
        <v>311.15558255758066</v>
      </c>
      <c r="W169" s="54">
        <f t="shared" si="64"/>
        <v>542.61626335391782</v>
      </c>
      <c r="X169" s="54">
        <f t="shared" si="65"/>
        <v>711.78737775159084</v>
      </c>
      <c r="Y169" s="54">
        <f t="shared" si="73"/>
        <v>1254.4036411055085</v>
      </c>
      <c r="Z169" s="43">
        <f t="shared" si="80"/>
        <v>22</v>
      </c>
      <c r="AA169" s="54">
        <f t="shared" si="81"/>
        <v>40.5443063280443</v>
      </c>
      <c r="AB169" s="54">
        <f t="shared" si="74"/>
        <v>48.782313285750654</v>
      </c>
      <c r="AC169" s="54">
        <f t="shared" si="66"/>
        <v>40.5443063280443</v>
      </c>
    </row>
    <row r="170" spans="1:29" x14ac:dyDescent="0.25">
      <c r="A170" s="61">
        <f t="shared" si="67"/>
        <v>3.4365090416265183</v>
      </c>
      <c r="B170" s="43">
        <f t="shared" si="75"/>
        <v>402.5</v>
      </c>
      <c r="C170" s="42">
        <f t="shared" si="82"/>
        <v>203.52979999999997</v>
      </c>
      <c r="D170" s="51">
        <f t="shared" si="82"/>
        <v>300</v>
      </c>
      <c r="E170" s="56">
        <f t="shared" si="82"/>
        <v>0.2</v>
      </c>
      <c r="F170" s="57">
        <f t="shared" si="82"/>
        <v>980.23210993750001</v>
      </c>
      <c r="G170" s="58">
        <f t="shared" si="82"/>
        <v>2.6584931595742973E-4</v>
      </c>
      <c r="H170" s="58">
        <f t="shared" si="82"/>
        <v>4.3110319016750285E-4</v>
      </c>
      <c r="I170" s="48">
        <f t="shared" si="82"/>
        <v>203.52979999999997</v>
      </c>
      <c r="J170" s="49">
        <f t="shared" si="76"/>
        <v>3.2534631569785533E-2</v>
      </c>
      <c r="K170" s="50">
        <f t="shared" si="77"/>
        <v>3.4365090416265183</v>
      </c>
      <c r="L170" s="51">
        <f t="shared" si="59"/>
        <v>2578925.9627387607</v>
      </c>
      <c r="M170" s="49">
        <f t="shared" si="60"/>
        <v>1.9704507129597083E-2</v>
      </c>
      <c r="N170" s="43">
        <f t="shared" si="61"/>
        <v>1.6810968566867355</v>
      </c>
      <c r="O170" s="43">
        <f t="shared" si="62"/>
        <v>1.6810968566867355</v>
      </c>
      <c r="P170" s="52">
        <f t="shared" si="78"/>
        <v>30.270709123328231</v>
      </c>
      <c r="Q170" s="52">
        <f t="shared" si="69"/>
        <v>49.087202743786591</v>
      </c>
      <c r="R170" s="54">
        <f t="shared" si="79"/>
        <v>8.8031107970115379</v>
      </c>
      <c r="S170" s="54">
        <f t="shared" si="70"/>
        <v>73.916994783476753</v>
      </c>
      <c r="T170" s="54">
        <f t="shared" si="71"/>
        <v>31.951805980014967</v>
      </c>
      <c r="U170" s="54">
        <f t="shared" si="72"/>
        <v>41.965188803461785</v>
      </c>
      <c r="V170" s="54">
        <f t="shared" si="63"/>
        <v>313.20186192103699</v>
      </c>
      <c r="W170" s="54">
        <f t="shared" si="64"/>
        <v>549.59837209213788</v>
      </c>
      <c r="X170" s="54">
        <f t="shared" si="65"/>
        <v>721.83711510228068</v>
      </c>
      <c r="Y170" s="54">
        <f t="shared" si="73"/>
        <v>1271.4354871944186</v>
      </c>
      <c r="Z170" s="43">
        <f t="shared" si="80"/>
        <v>22.137499999999999</v>
      </c>
      <c r="AA170" s="54">
        <f t="shared" si="81"/>
        <v>40.279413339107812</v>
      </c>
      <c r="AB170" s="54">
        <f t="shared" si="74"/>
        <v>49.087202743786591</v>
      </c>
      <c r="AC170" s="54">
        <f t="shared" si="66"/>
        <v>40.279413339107812</v>
      </c>
    </row>
    <row r="171" spans="1:29" x14ac:dyDescent="0.25">
      <c r="A171" s="61">
        <f t="shared" si="67"/>
        <v>3.4578538182825835</v>
      </c>
      <c r="B171" s="43">
        <f t="shared" si="75"/>
        <v>405</v>
      </c>
      <c r="C171" s="42">
        <f t="shared" ref="C171:I186" si="83">C170</f>
        <v>203.52979999999997</v>
      </c>
      <c r="D171" s="51">
        <f t="shared" si="83"/>
        <v>300</v>
      </c>
      <c r="E171" s="56">
        <f t="shared" si="83"/>
        <v>0.2</v>
      </c>
      <c r="F171" s="57">
        <f t="shared" si="83"/>
        <v>980.23210993750001</v>
      </c>
      <c r="G171" s="58">
        <f t="shared" si="83"/>
        <v>2.6584931595742973E-4</v>
      </c>
      <c r="H171" s="58">
        <f t="shared" si="83"/>
        <v>4.3110319016750285E-4</v>
      </c>
      <c r="I171" s="48">
        <f t="shared" si="83"/>
        <v>203.52979999999997</v>
      </c>
      <c r="J171" s="49">
        <f t="shared" si="76"/>
        <v>3.2534631569785533E-2</v>
      </c>
      <c r="K171" s="50">
        <f t="shared" si="77"/>
        <v>3.4578538182825835</v>
      </c>
      <c r="L171" s="51">
        <f t="shared" si="59"/>
        <v>2594944.1364203682</v>
      </c>
      <c r="M171" s="49">
        <f t="shared" si="60"/>
        <v>1.9703561784040334E-2</v>
      </c>
      <c r="N171" s="43">
        <f t="shared" si="61"/>
        <v>1.7019632445931616</v>
      </c>
      <c r="O171" s="43">
        <f t="shared" si="62"/>
        <v>1.7019632445931616</v>
      </c>
      <c r="P171" s="52">
        <f t="shared" si="78"/>
        <v>30.458725950181201</v>
      </c>
      <c r="Q171" s="52">
        <f t="shared" si="69"/>
        <v>49.392092201822543</v>
      </c>
      <c r="R171" s="54">
        <f t="shared" si="79"/>
        <v>8.8031107970115379</v>
      </c>
      <c r="S171" s="54">
        <f t="shared" si="70"/>
        <v>74.451633844178517</v>
      </c>
      <c r="T171" s="54">
        <f t="shared" si="71"/>
        <v>32.160689194774363</v>
      </c>
      <c r="U171" s="54">
        <f t="shared" si="72"/>
        <v>42.290944649404167</v>
      </c>
      <c r="V171" s="54">
        <f t="shared" si="63"/>
        <v>315.24940226437832</v>
      </c>
      <c r="W171" s="54">
        <f t="shared" si="64"/>
        <v>556.6273129864793</v>
      </c>
      <c r="X171" s="54">
        <f t="shared" si="65"/>
        <v>731.9586573935336</v>
      </c>
      <c r="Y171" s="54">
        <f t="shared" si="73"/>
        <v>1288.5859703800129</v>
      </c>
      <c r="Z171" s="43">
        <f t="shared" si="80"/>
        <v>22.274999999999999</v>
      </c>
      <c r="AA171" s="54">
        <f t="shared" si="81"/>
        <v>40.017799127548507</v>
      </c>
      <c r="AB171" s="54">
        <f t="shared" si="74"/>
        <v>49.392092201822543</v>
      </c>
      <c r="AC171" s="54">
        <f t="shared" si="66"/>
        <v>40.017799127548507</v>
      </c>
    </row>
    <row r="172" spans="1:29" x14ac:dyDescent="0.25">
      <c r="A172" s="61">
        <f t="shared" si="67"/>
        <v>3.4791985949386492</v>
      </c>
      <c r="B172" s="43">
        <f t="shared" si="75"/>
        <v>407.5</v>
      </c>
      <c r="C172" s="42">
        <f t="shared" si="83"/>
        <v>203.52979999999997</v>
      </c>
      <c r="D172" s="51">
        <f t="shared" si="83"/>
        <v>300</v>
      </c>
      <c r="E172" s="56">
        <f t="shared" si="83"/>
        <v>0.2</v>
      </c>
      <c r="F172" s="57">
        <f t="shared" si="83"/>
        <v>980.23210993750001</v>
      </c>
      <c r="G172" s="58">
        <f t="shared" si="83"/>
        <v>2.6584931595742973E-4</v>
      </c>
      <c r="H172" s="58">
        <f t="shared" si="83"/>
        <v>4.3110319016750285E-4</v>
      </c>
      <c r="I172" s="48">
        <f t="shared" si="83"/>
        <v>203.52979999999997</v>
      </c>
      <c r="J172" s="49">
        <f t="shared" si="76"/>
        <v>3.2534631569785533E-2</v>
      </c>
      <c r="K172" s="50">
        <f t="shared" si="77"/>
        <v>3.4791985949386492</v>
      </c>
      <c r="L172" s="51">
        <f t="shared" si="59"/>
        <v>2610962.3101019757</v>
      </c>
      <c r="M172" s="49">
        <f t="shared" si="60"/>
        <v>1.9702627345312557E-2</v>
      </c>
      <c r="N172" s="43">
        <f t="shared" si="61"/>
        <v>1.7229582730837443</v>
      </c>
      <c r="O172" s="43">
        <f t="shared" si="62"/>
        <v>1.7229582730837443</v>
      </c>
      <c r="P172" s="52">
        <f t="shared" si="78"/>
        <v>30.646742777034166</v>
      </c>
      <c r="Q172" s="52">
        <f t="shared" si="69"/>
        <v>49.696981659858466</v>
      </c>
      <c r="R172" s="54">
        <f t="shared" si="79"/>
        <v>8.8031107970115379</v>
      </c>
      <c r="S172" s="54">
        <f t="shared" si="70"/>
        <v>74.986530186048583</v>
      </c>
      <c r="T172" s="54">
        <f t="shared" si="71"/>
        <v>32.369701050117911</v>
      </c>
      <c r="U172" s="54">
        <f t="shared" si="72"/>
        <v>42.616829135930672</v>
      </c>
      <c r="V172" s="54">
        <f t="shared" si="63"/>
        <v>317.29820358403191</v>
      </c>
      <c r="W172" s="54">
        <f t="shared" si="64"/>
        <v>563.70312726166867</v>
      </c>
      <c r="X172" s="54">
        <f t="shared" si="65"/>
        <v>742.15204585007473</v>
      </c>
      <c r="Y172" s="54">
        <f t="shared" si="73"/>
        <v>1305.8551731117434</v>
      </c>
      <c r="Z172" s="43">
        <f t="shared" si="80"/>
        <v>22.412500000000001</v>
      </c>
      <c r="AA172" s="54">
        <f t="shared" si="81"/>
        <v>39.759403338552367</v>
      </c>
      <c r="AB172" s="54">
        <f t="shared" si="74"/>
        <v>49.696981659858466</v>
      </c>
      <c r="AC172" s="54">
        <f t="shared" si="66"/>
        <v>39.759403338552367</v>
      </c>
    </row>
    <row r="173" spans="1:29" x14ac:dyDescent="0.25">
      <c r="A173" s="61">
        <f t="shared" si="67"/>
        <v>3.5005433715947145</v>
      </c>
      <c r="B173" s="43">
        <f t="shared" si="75"/>
        <v>410</v>
      </c>
      <c r="C173" s="42">
        <f t="shared" si="83"/>
        <v>203.52979999999997</v>
      </c>
      <c r="D173" s="51">
        <f t="shared" si="83"/>
        <v>300</v>
      </c>
      <c r="E173" s="56">
        <f t="shared" si="83"/>
        <v>0.2</v>
      </c>
      <c r="F173" s="57">
        <f t="shared" si="83"/>
        <v>980.23210993750001</v>
      </c>
      <c r="G173" s="58">
        <f t="shared" si="83"/>
        <v>2.6584931595742973E-4</v>
      </c>
      <c r="H173" s="58">
        <f t="shared" si="83"/>
        <v>4.3110319016750285E-4</v>
      </c>
      <c r="I173" s="48">
        <f t="shared" si="83"/>
        <v>203.52979999999997</v>
      </c>
      <c r="J173" s="49">
        <f t="shared" si="76"/>
        <v>3.2534631569785533E-2</v>
      </c>
      <c r="K173" s="50">
        <f t="shared" si="77"/>
        <v>3.5005433715947145</v>
      </c>
      <c r="L173" s="51">
        <f t="shared" si="59"/>
        <v>2626980.4837835832</v>
      </c>
      <c r="M173" s="49">
        <f t="shared" si="60"/>
        <v>1.9701703622420876E-2</v>
      </c>
      <c r="N173" s="43">
        <f t="shared" si="61"/>
        <v>1.7440819417983482</v>
      </c>
      <c r="O173" s="43">
        <f t="shared" si="62"/>
        <v>1.7440819417983482</v>
      </c>
      <c r="P173" s="52">
        <f t="shared" si="78"/>
        <v>30.834759603887136</v>
      </c>
      <c r="Q173" s="52">
        <f t="shared" si="69"/>
        <v>50.001871117894417</v>
      </c>
      <c r="R173" s="54">
        <f t="shared" si="79"/>
        <v>8.8031107970115379</v>
      </c>
      <c r="S173" s="54">
        <f t="shared" si="70"/>
        <v>75.521683808366717</v>
      </c>
      <c r="T173" s="54">
        <f t="shared" si="71"/>
        <v>32.578841545685485</v>
      </c>
      <c r="U173" s="54">
        <f t="shared" si="72"/>
        <v>42.942842262681225</v>
      </c>
      <c r="V173" s="54">
        <f t="shared" si="63"/>
        <v>319.34826587646768</v>
      </c>
      <c r="W173" s="54">
        <f t="shared" si="64"/>
        <v>570.82585614235245</v>
      </c>
      <c r="X173" s="54">
        <f t="shared" si="65"/>
        <v>752.41732169655131</v>
      </c>
      <c r="Y173" s="54">
        <f t="shared" si="73"/>
        <v>1323.2431778389036</v>
      </c>
      <c r="Z173" s="43">
        <f t="shared" si="80"/>
        <v>22.550000000000004</v>
      </c>
      <c r="AA173" s="54">
        <f t="shared" si="81"/>
        <v>39.504167089404739</v>
      </c>
      <c r="AB173" s="54">
        <f t="shared" si="74"/>
        <v>50.001871117894417</v>
      </c>
      <c r="AC173" s="54">
        <f t="shared" si="66"/>
        <v>39.504167089404739</v>
      </c>
    </row>
    <row r="174" spans="1:29" x14ac:dyDescent="0.25">
      <c r="A174" s="61">
        <f t="shared" si="67"/>
        <v>3.5218881482507798</v>
      </c>
      <c r="B174" s="43">
        <f t="shared" si="75"/>
        <v>412.5</v>
      </c>
      <c r="C174" s="42">
        <f t="shared" si="83"/>
        <v>203.52979999999997</v>
      </c>
      <c r="D174" s="51">
        <f t="shared" si="83"/>
        <v>300</v>
      </c>
      <c r="E174" s="56">
        <f t="shared" si="83"/>
        <v>0.2</v>
      </c>
      <c r="F174" s="57">
        <f t="shared" si="83"/>
        <v>980.23210993750001</v>
      </c>
      <c r="G174" s="58">
        <f t="shared" si="83"/>
        <v>2.6584931595742973E-4</v>
      </c>
      <c r="H174" s="58">
        <f t="shared" si="83"/>
        <v>4.3110319016750285E-4</v>
      </c>
      <c r="I174" s="48">
        <f t="shared" si="83"/>
        <v>203.52979999999997</v>
      </c>
      <c r="J174" s="49">
        <f t="shared" si="76"/>
        <v>3.2534631569785533E-2</v>
      </c>
      <c r="K174" s="50">
        <f t="shared" si="77"/>
        <v>3.5218881482507798</v>
      </c>
      <c r="L174" s="51">
        <f t="shared" si="59"/>
        <v>2642998.6574651906</v>
      </c>
      <c r="M174" s="49">
        <f t="shared" si="60"/>
        <v>1.9700790428844751E-2</v>
      </c>
      <c r="N174" s="43">
        <f t="shared" si="61"/>
        <v>1.7653342503810985</v>
      </c>
      <c r="O174" s="43">
        <f t="shared" si="62"/>
        <v>1.7653342503810985</v>
      </c>
      <c r="P174" s="52">
        <f t="shared" si="78"/>
        <v>31.022776430740109</v>
      </c>
      <c r="Q174" s="52">
        <f t="shared" si="69"/>
        <v>50.306760575930355</v>
      </c>
      <c r="R174" s="54">
        <f t="shared" si="79"/>
        <v>8.8031107970115379</v>
      </c>
      <c r="S174" s="54">
        <f t="shared" si="70"/>
        <v>76.057094710421111</v>
      </c>
      <c r="T174" s="54">
        <f t="shared" si="71"/>
        <v>32.788110681121211</v>
      </c>
      <c r="U174" s="54">
        <f t="shared" si="72"/>
        <v>43.268984029299915</v>
      </c>
      <c r="V174" s="54">
        <f t="shared" si="63"/>
        <v>321.39958913819726</v>
      </c>
      <c r="W174" s="54">
        <f t="shared" si="64"/>
        <v>577.9955408530983</v>
      </c>
      <c r="X174" s="54">
        <f t="shared" si="65"/>
        <v>762.75452615753045</v>
      </c>
      <c r="Y174" s="54">
        <f t="shared" si="73"/>
        <v>1340.7500670106288</v>
      </c>
      <c r="Z174" s="43">
        <f t="shared" si="80"/>
        <v>22.687500000000004</v>
      </c>
      <c r="AA174" s="54">
        <f t="shared" si="81"/>
        <v>39.252032924880631</v>
      </c>
      <c r="AB174" s="54">
        <f t="shared" si="74"/>
        <v>50.306760575930355</v>
      </c>
      <c r="AC174" s="54">
        <f t="shared" si="66"/>
        <v>39.252032924880631</v>
      </c>
    </row>
    <row r="175" spans="1:29" x14ac:dyDescent="0.25">
      <c r="A175" s="61">
        <f t="shared" si="67"/>
        <v>3.543232924906845</v>
      </c>
      <c r="B175" s="43">
        <f t="shared" si="75"/>
        <v>415</v>
      </c>
      <c r="C175" s="42">
        <f t="shared" si="83"/>
        <v>203.52979999999997</v>
      </c>
      <c r="D175" s="51">
        <f t="shared" si="83"/>
        <v>300</v>
      </c>
      <c r="E175" s="56">
        <f t="shared" si="83"/>
        <v>0.2</v>
      </c>
      <c r="F175" s="57">
        <f t="shared" si="83"/>
        <v>980.23210993750001</v>
      </c>
      <c r="G175" s="58">
        <f t="shared" si="83"/>
        <v>2.6584931595742973E-4</v>
      </c>
      <c r="H175" s="58">
        <f t="shared" si="83"/>
        <v>4.3110319016750285E-4</v>
      </c>
      <c r="I175" s="48">
        <f t="shared" si="83"/>
        <v>203.52979999999997</v>
      </c>
      <c r="J175" s="49">
        <f t="shared" si="76"/>
        <v>3.2534631569785533E-2</v>
      </c>
      <c r="K175" s="50">
        <f t="shared" si="77"/>
        <v>3.543232924906845</v>
      </c>
      <c r="L175" s="51">
        <f t="shared" si="59"/>
        <v>2659016.8311467972</v>
      </c>
      <c r="M175" s="49">
        <f t="shared" si="60"/>
        <v>1.9699887582405151E-2</v>
      </c>
      <c r="N175" s="43">
        <f t="shared" si="61"/>
        <v>1.7867151984803058</v>
      </c>
      <c r="O175" s="43">
        <f t="shared" si="62"/>
        <v>1.7867151984803058</v>
      </c>
      <c r="P175" s="52">
        <f t="shared" si="78"/>
        <v>31.210793257593085</v>
      </c>
      <c r="Q175" s="52">
        <f t="shared" si="69"/>
        <v>50.611650033966306</v>
      </c>
      <c r="R175" s="54">
        <f t="shared" si="79"/>
        <v>8.8031107970115379</v>
      </c>
      <c r="S175" s="54">
        <f t="shared" si="70"/>
        <v>76.592762891508457</v>
      </c>
      <c r="T175" s="54">
        <f t="shared" si="71"/>
        <v>32.99750845607339</v>
      </c>
      <c r="U175" s="54">
        <f t="shared" si="72"/>
        <v>43.595254435435081</v>
      </c>
      <c r="V175" s="54">
        <f t="shared" si="63"/>
        <v>323.45217336577315</v>
      </c>
      <c r="W175" s="54">
        <f t="shared" si="64"/>
        <v>585.21222261839557</v>
      </c>
      <c r="X175" s="54">
        <f t="shared" si="65"/>
        <v>773.16370045750239</v>
      </c>
      <c r="Y175" s="54">
        <f t="shared" si="73"/>
        <v>1358.3759230758978</v>
      </c>
      <c r="Z175" s="43">
        <f t="shared" si="80"/>
        <v>22.825000000000003</v>
      </c>
      <c r="AA175" s="54">
        <f t="shared" si="81"/>
        <v>39.002944774247652</v>
      </c>
      <c r="AB175" s="54">
        <f t="shared" si="74"/>
        <v>50.611650033966306</v>
      </c>
      <c r="AC175" s="54">
        <f t="shared" si="66"/>
        <v>39.002944774247652</v>
      </c>
    </row>
    <row r="176" spans="1:29" x14ac:dyDescent="0.25">
      <c r="A176" s="61">
        <f t="shared" si="67"/>
        <v>3.5645777015629103</v>
      </c>
      <c r="B176" s="43">
        <f t="shared" si="75"/>
        <v>417.5</v>
      </c>
      <c r="C176" s="42">
        <f t="shared" si="83"/>
        <v>203.52979999999997</v>
      </c>
      <c r="D176" s="51">
        <f t="shared" si="83"/>
        <v>300</v>
      </c>
      <c r="E176" s="56">
        <f t="shared" si="83"/>
        <v>0.2</v>
      </c>
      <c r="F176" s="57">
        <f t="shared" si="83"/>
        <v>980.23210993750001</v>
      </c>
      <c r="G176" s="58">
        <f t="shared" si="83"/>
        <v>2.6584931595742973E-4</v>
      </c>
      <c r="H176" s="58">
        <f t="shared" si="83"/>
        <v>4.3110319016750285E-4</v>
      </c>
      <c r="I176" s="48">
        <f t="shared" si="83"/>
        <v>203.52979999999997</v>
      </c>
      <c r="J176" s="49">
        <f t="shared" si="76"/>
        <v>3.2534631569785533E-2</v>
      </c>
      <c r="K176" s="50">
        <f t="shared" si="77"/>
        <v>3.5645777015629103</v>
      </c>
      <c r="L176" s="51">
        <f t="shared" si="59"/>
        <v>2675035.0048284046</v>
      </c>
      <c r="M176" s="49">
        <f t="shared" si="60"/>
        <v>1.9698994905138326E-2</v>
      </c>
      <c r="N176" s="43">
        <f t="shared" si="61"/>
        <v>1.8082247857483915</v>
      </c>
      <c r="O176" s="43">
        <f t="shared" si="62"/>
        <v>1.8082247857483915</v>
      </c>
      <c r="P176" s="52">
        <f t="shared" si="78"/>
        <v>31.398810084446055</v>
      </c>
      <c r="Q176" s="52">
        <f t="shared" si="69"/>
        <v>50.916539492002244</v>
      </c>
      <c r="R176" s="54">
        <f t="shared" si="79"/>
        <v>8.8031107970115379</v>
      </c>
      <c r="S176" s="54">
        <f t="shared" si="70"/>
        <v>77.12868835093353</v>
      </c>
      <c r="T176" s="54">
        <f t="shared" si="71"/>
        <v>33.207034870194448</v>
      </c>
      <c r="U176" s="54">
        <f t="shared" si="72"/>
        <v>43.921653480739096</v>
      </c>
      <c r="V176" s="54">
        <f t="shared" si="63"/>
        <v>325.50601855578839</v>
      </c>
      <c r="W176" s="54">
        <f t="shared" si="64"/>
        <v>592.47594266265719</v>
      </c>
      <c r="X176" s="54">
        <f t="shared" si="65"/>
        <v>783.64488582087915</v>
      </c>
      <c r="Y176" s="54">
        <f t="shared" si="73"/>
        <v>1376.1208284835363</v>
      </c>
      <c r="Z176" s="43">
        <f t="shared" si="80"/>
        <v>22.962500000000002</v>
      </c>
      <c r="AA176" s="54">
        <f t="shared" si="81"/>
        <v>38.756847909813523</v>
      </c>
      <c r="AB176" s="54">
        <f t="shared" si="74"/>
        <v>50.916539492002244</v>
      </c>
      <c r="AC176" s="54">
        <f t="shared" si="66"/>
        <v>38.756847909813523</v>
      </c>
    </row>
    <row r="177" spans="1:29" x14ac:dyDescent="0.25">
      <c r="A177" s="61">
        <f t="shared" si="67"/>
        <v>3.5859224782189756</v>
      </c>
      <c r="B177" s="43">
        <f t="shared" si="75"/>
        <v>420</v>
      </c>
      <c r="C177" s="42">
        <f t="shared" si="83"/>
        <v>203.52979999999997</v>
      </c>
      <c r="D177" s="51">
        <f t="shared" si="83"/>
        <v>300</v>
      </c>
      <c r="E177" s="56">
        <f t="shared" si="83"/>
        <v>0.2</v>
      </c>
      <c r="F177" s="57">
        <f t="shared" si="83"/>
        <v>980.23210993750001</v>
      </c>
      <c r="G177" s="58">
        <f t="shared" si="83"/>
        <v>2.6584931595742973E-4</v>
      </c>
      <c r="H177" s="58">
        <f t="shared" si="83"/>
        <v>4.3110319016750285E-4</v>
      </c>
      <c r="I177" s="48">
        <f t="shared" si="83"/>
        <v>203.52979999999997</v>
      </c>
      <c r="J177" s="49">
        <f t="shared" si="76"/>
        <v>3.2534631569785533E-2</v>
      </c>
      <c r="K177" s="50">
        <f t="shared" si="77"/>
        <v>3.5859224782189756</v>
      </c>
      <c r="L177" s="51">
        <f t="shared" si="59"/>
        <v>2691053.1785100116</v>
      </c>
      <c r="M177" s="49">
        <f t="shared" si="60"/>
        <v>1.9698112223173924E-2</v>
      </c>
      <c r="N177" s="43">
        <f t="shared" si="61"/>
        <v>1.8298630118418144</v>
      </c>
      <c r="O177" s="43">
        <f t="shared" si="62"/>
        <v>1.8298630118418144</v>
      </c>
      <c r="P177" s="52">
        <f t="shared" si="78"/>
        <v>31.586826911299024</v>
      </c>
      <c r="Q177" s="52">
        <f t="shared" si="69"/>
        <v>51.221428950038181</v>
      </c>
      <c r="R177" s="54">
        <f t="shared" si="79"/>
        <v>8.8031107970115379</v>
      </c>
      <c r="S177" s="54">
        <f t="shared" si="70"/>
        <v>77.664871088009292</v>
      </c>
      <c r="T177" s="54">
        <f t="shared" si="71"/>
        <v>33.416689923140837</v>
      </c>
      <c r="U177" s="54">
        <f t="shared" si="72"/>
        <v>44.248181164868456</v>
      </c>
      <c r="V177" s="54">
        <f t="shared" si="63"/>
        <v>327.56112470487534</v>
      </c>
      <c r="W177" s="54">
        <f t="shared" si="64"/>
        <v>599.78674221022015</v>
      </c>
      <c r="X177" s="54">
        <f t="shared" si="65"/>
        <v>794.19812347199786</v>
      </c>
      <c r="Y177" s="54">
        <f t="shared" si="73"/>
        <v>1393.984865682218</v>
      </c>
      <c r="Z177" s="43">
        <f t="shared" si="80"/>
        <v>23.100000000000005</v>
      </c>
      <c r="AA177" s="54">
        <f t="shared" si="81"/>
        <v>38.513688906954286</v>
      </c>
      <c r="AB177" s="54">
        <f t="shared" si="74"/>
        <v>51.221428950038181</v>
      </c>
      <c r="AC177" s="54">
        <f t="shared" si="66"/>
        <v>38.513688906954286</v>
      </c>
    </row>
    <row r="178" spans="1:29" x14ac:dyDescent="0.25">
      <c r="A178" s="61">
        <f t="shared" si="67"/>
        <v>3.6072672548750409</v>
      </c>
      <c r="B178" s="43">
        <f t="shared" si="75"/>
        <v>422.5</v>
      </c>
      <c r="C178" s="42">
        <f t="shared" si="83"/>
        <v>203.52979999999997</v>
      </c>
      <c r="D178" s="51">
        <f t="shared" si="83"/>
        <v>300</v>
      </c>
      <c r="E178" s="56">
        <f t="shared" si="83"/>
        <v>0.2</v>
      </c>
      <c r="F178" s="57">
        <f t="shared" si="83"/>
        <v>980.23210993750001</v>
      </c>
      <c r="G178" s="58">
        <f t="shared" si="83"/>
        <v>2.6584931595742973E-4</v>
      </c>
      <c r="H178" s="58">
        <f t="shared" si="83"/>
        <v>4.3110319016750285E-4</v>
      </c>
      <c r="I178" s="48">
        <f t="shared" si="83"/>
        <v>203.52979999999997</v>
      </c>
      <c r="J178" s="49">
        <f t="shared" si="76"/>
        <v>3.2534631569785533E-2</v>
      </c>
      <c r="K178" s="50">
        <f t="shared" si="77"/>
        <v>3.6072672548750409</v>
      </c>
      <c r="L178" s="51">
        <f t="shared" si="59"/>
        <v>2707071.3521916191</v>
      </c>
      <c r="M178" s="49">
        <f t="shared" si="60"/>
        <v>1.9697239366617381E-2</v>
      </c>
      <c r="N178" s="43">
        <f t="shared" si="61"/>
        <v>1.8516298764210004</v>
      </c>
      <c r="O178" s="43">
        <f t="shared" si="62"/>
        <v>1.8516298764210004</v>
      </c>
      <c r="P178" s="52">
        <f t="shared" si="78"/>
        <v>31.774843738151997</v>
      </c>
      <c r="Q178" s="52">
        <f t="shared" si="69"/>
        <v>51.526318408074125</v>
      </c>
      <c r="R178" s="54">
        <f t="shared" si="79"/>
        <v>8.8031107970115379</v>
      </c>
      <c r="S178" s="54">
        <f t="shared" si="70"/>
        <v>78.201311102056579</v>
      </c>
      <c r="T178" s="54">
        <f t="shared" si="71"/>
        <v>33.626473614572994</v>
      </c>
      <c r="U178" s="54">
        <f t="shared" si="72"/>
        <v>44.574837487483592</v>
      </c>
      <c r="V178" s="54">
        <f t="shared" si="63"/>
        <v>329.6174918097056</v>
      </c>
      <c r="W178" s="54">
        <f t="shared" si="64"/>
        <v>607.14466248534563</v>
      </c>
      <c r="X178" s="54">
        <f t="shared" si="65"/>
        <v>804.82345463512036</v>
      </c>
      <c r="Y178" s="54">
        <f t="shared" si="73"/>
        <v>1411.9681171204661</v>
      </c>
      <c r="Z178" s="43">
        <f t="shared" si="80"/>
        <v>23.237500000000004</v>
      </c>
      <c r="AA178" s="54">
        <f t="shared" si="81"/>
        <v>38.27341560556151</v>
      </c>
      <c r="AB178" s="54">
        <f t="shared" si="74"/>
        <v>51.526318408074125</v>
      </c>
      <c r="AC178" s="54">
        <f t="shared" si="66"/>
        <v>38.27341560556151</v>
      </c>
    </row>
    <row r="179" spans="1:29" x14ac:dyDescent="0.25">
      <c r="A179" s="61">
        <f t="shared" si="67"/>
        <v>3.6286120315311066</v>
      </c>
      <c r="B179" s="43">
        <f t="shared" si="75"/>
        <v>425</v>
      </c>
      <c r="C179" s="42">
        <f t="shared" si="83"/>
        <v>203.52979999999997</v>
      </c>
      <c r="D179" s="51">
        <f t="shared" si="83"/>
        <v>300</v>
      </c>
      <c r="E179" s="56">
        <f t="shared" si="83"/>
        <v>0.2</v>
      </c>
      <c r="F179" s="57">
        <f t="shared" si="83"/>
        <v>980.23210993750001</v>
      </c>
      <c r="G179" s="58">
        <f t="shared" si="83"/>
        <v>2.6584931595742973E-4</v>
      </c>
      <c r="H179" s="58">
        <f t="shared" si="83"/>
        <v>4.3110319016750285E-4</v>
      </c>
      <c r="I179" s="48">
        <f t="shared" si="83"/>
        <v>203.52979999999997</v>
      </c>
      <c r="J179" s="49">
        <f t="shared" si="76"/>
        <v>3.2534631569785533E-2</v>
      </c>
      <c r="K179" s="50">
        <f t="shared" si="77"/>
        <v>3.6286120315311066</v>
      </c>
      <c r="L179" s="51">
        <f t="shared" si="59"/>
        <v>2723089.5258732261</v>
      </c>
      <c r="M179" s="49">
        <f t="shared" si="60"/>
        <v>1.9696376169436317E-2</v>
      </c>
      <c r="N179" s="43">
        <f t="shared" si="61"/>
        <v>1.8735253791502715</v>
      </c>
      <c r="O179" s="43">
        <f t="shared" si="62"/>
        <v>1.8735253791502715</v>
      </c>
      <c r="P179" s="52">
        <f t="shared" si="78"/>
        <v>31.962860565004959</v>
      </c>
      <c r="Q179" s="52">
        <f t="shared" si="69"/>
        <v>51.831207866110056</v>
      </c>
      <c r="R179" s="54">
        <f t="shared" si="79"/>
        <v>8.8031107970115379</v>
      </c>
      <c r="S179" s="54">
        <f t="shared" si="70"/>
        <v>78.738008392404012</v>
      </c>
      <c r="T179" s="54">
        <f t="shared" si="71"/>
        <v>33.836385944155232</v>
      </c>
      <c r="U179" s="54">
        <f t="shared" si="72"/>
        <v>44.901622448248787</v>
      </c>
      <c r="V179" s="54">
        <f t="shared" si="63"/>
        <v>331.6751198669885</v>
      </c>
      <c r="W179" s="54">
        <f t="shared" si="64"/>
        <v>614.54974471222113</v>
      </c>
      <c r="X179" s="54">
        <f t="shared" si="65"/>
        <v>815.52092053443312</v>
      </c>
      <c r="Y179" s="54">
        <f t="shared" si="73"/>
        <v>1430.0706652466542</v>
      </c>
      <c r="Z179" s="43">
        <f t="shared" si="80"/>
        <v>23.375000000000004</v>
      </c>
      <c r="AA179" s="54">
        <f t="shared" si="81"/>
        <v>38.03597707285023</v>
      </c>
      <c r="AB179" s="54">
        <f t="shared" si="74"/>
        <v>51.831207866110056</v>
      </c>
      <c r="AC179" s="54">
        <f t="shared" si="66"/>
        <v>38.03597707285023</v>
      </c>
    </row>
    <row r="180" spans="1:29" x14ac:dyDescent="0.25">
      <c r="A180" s="61">
        <f t="shared" si="67"/>
        <v>3.6499568081871718</v>
      </c>
      <c r="B180" s="43">
        <f t="shared" si="75"/>
        <v>427.5</v>
      </c>
      <c r="C180" s="42">
        <f t="shared" si="83"/>
        <v>203.52979999999997</v>
      </c>
      <c r="D180" s="51">
        <f t="shared" si="83"/>
        <v>300</v>
      </c>
      <c r="E180" s="56">
        <f t="shared" si="83"/>
        <v>0.2</v>
      </c>
      <c r="F180" s="57">
        <f t="shared" si="83"/>
        <v>980.23210993750001</v>
      </c>
      <c r="G180" s="58">
        <f t="shared" si="83"/>
        <v>2.6584931595742973E-4</v>
      </c>
      <c r="H180" s="58">
        <f t="shared" si="83"/>
        <v>4.3110319016750285E-4</v>
      </c>
      <c r="I180" s="48">
        <f t="shared" si="83"/>
        <v>203.52979999999997</v>
      </c>
      <c r="J180" s="49">
        <f t="shared" si="76"/>
        <v>3.2534631569785533E-2</v>
      </c>
      <c r="K180" s="50">
        <f t="shared" si="77"/>
        <v>3.6499568081871718</v>
      </c>
      <c r="L180" s="51">
        <f t="shared" si="59"/>
        <v>2739107.6995548331</v>
      </c>
      <c r="M180" s="49">
        <f t="shared" si="60"/>
        <v>1.9695522469350853E-2</v>
      </c>
      <c r="N180" s="43">
        <f t="shared" si="61"/>
        <v>1.8955495196977776</v>
      </c>
      <c r="O180" s="43">
        <f t="shared" si="62"/>
        <v>1.8955495196977776</v>
      </c>
      <c r="P180" s="52">
        <f t="shared" si="78"/>
        <v>32.150877391857932</v>
      </c>
      <c r="Q180" s="52">
        <f t="shared" si="69"/>
        <v>52.136097324145993</v>
      </c>
      <c r="R180" s="54">
        <f t="shared" si="79"/>
        <v>8.8031107970115379</v>
      </c>
      <c r="S180" s="54">
        <f t="shared" si="70"/>
        <v>79.274962958387945</v>
      </c>
      <c r="T180" s="54">
        <f t="shared" si="71"/>
        <v>34.046426911555713</v>
      </c>
      <c r="U180" s="54">
        <f t="shared" si="72"/>
        <v>45.228536046832232</v>
      </c>
      <c r="V180" s="54">
        <f t="shared" si="63"/>
        <v>333.7340088734714</v>
      </c>
      <c r="W180" s="54">
        <f t="shared" si="64"/>
        <v>622.00203011496023</v>
      </c>
      <c r="X180" s="54">
        <f t="shared" si="65"/>
        <v>826.29056239405043</v>
      </c>
      <c r="Y180" s="54">
        <f t="shared" si="73"/>
        <v>1448.2925925090108</v>
      </c>
      <c r="Z180" s="43">
        <f t="shared" si="80"/>
        <v>23.512500000000003</v>
      </c>
      <c r="AA180" s="54">
        <f t="shared" si="81"/>
        <v>37.801323567471883</v>
      </c>
      <c r="AB180" s="54">
        <f t="shared" si="74"/>
        <v>52.136097324145993</v>
      </c>
      <c r="AC180" s="54">
        <f t="shared" si="66"/>
        <v>37.801323567471883</v>
      </c>
    </row>
    <row r="181" spans="1:29" x14ac:dyDescent="0.25">
      <c r="A181" s="61">
        <f t="shared" si="67"/>
        <v>3.6713015848432371</v>
      </c>
      <c r="B181" s="43">
        <f t="shared" si="75"/>
        <v>430</v>
      </c>
      <c r="C181" s="42">
        <f t="shared" si="83"/>
        <v>203.52979999999997</v>
      </c>
      <c r="D181" s="51">
        <f t="shared" si="83"/>
        <v>300</v>
      </c>
      <c r="E181" s="56">
        <f t="shared" si="83"/>
        <v>0.2</v>
      </c>
      <c r="F181" s="57">
        <f t="shared" si="83"/>
        <v>980.23210993750001</v>
      </c>
      <c r="G181" s="58">
        <f t="shared" si="83"/>
        <v>2.6584931595742973E-4</v>
      </c>
      <c r="H181" s="58">
        <f t="shared" si="83"/>
        <v>4.3110319016750285E-4</v>
      </c>
      <c r="I181" s="48">
        <f t="shared" si="83"/>
        <v>203.52979999999997</v>
      </c>
      <c r="J181" s="49">
        <f t="shared" si="76"/>
        <v>3.2534631569785533E-2</v>
      </c>
      <c r="K181" s="50">
        <f t="shared" si="77"/>
        <v>3.6713015848432371</v>
      </c>
      <c r="L181" s="51">
        <f t="shared" si="59"/>
        <v>2755125.8732364406</v>
      </c>
      <c r="M181" s="49">
        <f t="shared" si="60"/>
        <v>1.9694678107727629E-2</v>
      </c>
      <c r="N181" s="43">
        <f t="shared" si="61"/>
        <v>1.917702297735433</v>
      </c>
      <c r="O181" s="43">
        <f t="shared" si="62"/>
        <v>1.917702297735433</v>
      </c>
      <c r="P181" s="52">
        <f t="shared" si="78"/>
        <v>32.338894218710905</v>
      </c>
      <c r="Q181" s="52">
        <f t="shared" si="69"/>
        <v>52.440986782181945</v>
      </c>
      <c r="R181" s="54">
        <f t="shared" si="79"/>
        <v>8.8031107970115379</v>
      </c>
      <c r="S181" s="54">
        <f t="shared" si="70"/>
        <v>79.812174799352178</v>
      </c>
      <c r="T181" s="54">
        <f t="shared" si="71"/>
        <v>34.256596516446336</v>
      </c>
      <c r="U181" s="54">
        <f t="shared" si="72"/>
        <v>45.555578282905842</v>
      </c>
      <c r="V181" s="54">
        <f t="shared" si="63"/>
        <v>335.79415882593804</v>
      </c>
      <c r="W181" s="54">
        <f t="shared" si="64"/>
        <v>629.50155991760357</v>
      </c>
      <c r="X181" s="54">
        <f t="shared" si="65"/>
        <v>837.13242143801324</v>
      </c>
      <c r="Y181" s="54">
        <f t="shared" si="73"/>
        <v>1466.6339813556169</v>
      </c>
      <c r="Z181" s="43">
        <f t="shared" si="80"/>
        <v>23.650000000000002</v>
      </c>
      <c r="AA181" s="54">
        <f t="shared" si="81"/>
        <v>37.569406504879169</v>
      </c>
      <c r="AB181" s="54">
        <f t="shared" si="74"/>
        <v>52.440986782181945</v>
      </c>
      <c r="AC181" s="54">
        <f t="shared" si="66"/>
        <v>37.569406504879169</v>
      </c>
    </row>
    <row r="182" spans="1:29" x14ac:dyDescent="0.25">
      <c r="A182" s="61">
        <f t="shared" si="67"/>
        <v>3.6926463614993024</v>
      </c>
      <c r="B182" s="43">
        <f t="shared" si="75"/>
        <v>432.5</v>
      </c>
      <c r="C182" s="42">
        <f t="shared" si="83"/>
        <v>203.52979999999997</v>
      </c>
      <c r="D182" s="51">
        <f t="shared" si="83"/>
        <v>300</v>
      </c>
      <c r="E182" s="56">
        <f t="shared" si="83"/>
        <v>0.2</v>
      </c>
      <c r="F182" s="57">
        <f t="shared" si="83"/>
        <v>980.23210993750001</v>
      </c>
      <c r="G182" s="58">
        <f t="shared" si="83"/>
        <v>2.6584931595742973E-4</v>
      </c>
      <c r="H182" s="58">
        <f t="shared" si="83"/>
        <v>4.3110319016750285E-4</v>
      </c>
      <c r="I182" s="48">
        <f t="shared" si="83"/>
        <v>203.52979999999997</v>
      </c>
      <c r="J182" s="49">
        <f t="shared" si="76"/>
        <v>3.2534631569785533E-2</v>
      </c>
      <c r="K182" s="50">
        <f t="shared" si="77"/>
        <v>3.6926463614993024</v>
      </c>
      <c r="L182" s="51">
        <f t="shared" si="59"/>
        <v>2771144.0469180481</v>
      </c>
      <c r="M182" s="49">
        <f t="shared" si="60"/>
        <v>1.9693842929477422E-2</v>
      </c>
      <c r="N182" s="43">
        <f t="shared" si="61"/>
        <v>1.9399837129388497</v>
      </c>
      <c r="O182" s="43">
        <f t="shared" si="62"/>
        <v>1.9399837129388497</v>
      </c>
      <c r="P182" s="52">
        <f t="shared" si="78"/>
        <v>32.526911045563885</v>
      </c>
      <c r="Q182" s="52">
        <f t="shared" si="69"/>
        <v>52.745876240217889</v>
      </c>
      <c r="R182" s="54">
        <f t="shared" si="79"/>
        <v>8.8031107970115379</v>
      </c>
      <c r="S182" s="54">
        <f t="shared" si="70"/>
        <v>80.349643914647928</v>
      </c>
      <c r="T182" s="54">
        <f t="shared" si="71"/>
        <v>34.466894758502733</v>
      </c>
      <c r="U182" s="54">
        <f t="shared" si="72"/>
        <v>45.882749156145195</v>
      </c>
      <c r="V182" s="54">
        <f t="shared" si="63"/>
        <v>337.85556972120895</v>
      </c>
      <c r="W182" s="54">
        <f t="shared" si="64"/>
        <v>637.04837534412104</v>
      </c>
      <c r="X182" s="54">
        <f t="shared" si="65"/>
        <v>848.04653889029055</v>
      </c>
      <c r="Y182" s="54">
        <f t="shared" si="73"/>
        <v>1485.0949142344116</v>
      </c>
      <c r="Z182" s="43">
        <f t="shared" si="80"/>
        <v>23.787500000000005</v>
      </c>
      <c r="AA182" s="54">
        <f t="shared" si="81"/>
        <v>37.340178423892006</v>
      </c>
      <c r="AB182" s="54">
        <f t="shared" si="74"/>
        <v>52.745876240217889</v>
      </c>
      <c r="AC182" s="54">
        <f t="shared" si="66"/>
        <v>37.340178423892006</v>
      </c>
    </row>
    <row r="183" spans="1:29" x14ac:dyDescent="0.25">
      <c r="A183" s="61">
        <f t="shared" si="67"/>
        <v>3.7139911381553676</v>
      </c>
      <c r="B183" s="43">
        <f t="shared" si="75"/>
        <v>435</v>
      </c>
      <c r="C183" s="42">
        <f t="shared" si="83"/>
        <v>203.52979999999997</v>
      </c>
      <c r="D183" s="51">
        <f t="shared" si="83"/>
        <v>300</v>
      </c>
      <c r="E183" s="56">
        <f t="shared" si="83"/>
        <v>0.2</v>
      </c>
      <c r="F183" s="57">
        <f t="shared" si="83"/>
        <v>980.23210993750001</v>
      </c>
      <c r="G183" s="58">
        <f t="shared" si="83"/>
        <v>2.6584931595742973E-4</v>
      </c>
      <c r="H183" s="58">
        <f t="shared" si="83"/>
        <v>4.3110319016750285E-4</v>
      </c>
      <c r="I183" s="48">
        <f t="shared" si="83"/>
        <v>203.52979999999997</v>
      </c>
      <c r="J183" s="49">
        <f t="shared" si="76"/>
        <v>3.2534631569785533E-2</v>
      </c>
      <c r="K183" s="50">
        <f t="shared" si="77"/>
        <v>3.7139911381553676</v>
      </c>
      <c r="L183" s="51">
        <f t="shared" si="59"/>
        <v>2787162.2205996546</v>
      </c>
      <c r="M183" s="49">
        <f t="shared" si="60"/>
        <v>1.9693016782956197E-2</v>
      </c>
      <c r="N183" s="43">
        <f t="shared" si="61"/>
        <v>1.9623937649872742</v>
      </c>
      <c r="O183" s="43">
        <f t="shared" si="62"/>
        <v>1.9623937649872742</v>
      </c>
      <c r="P183" s="52">
        <f t="shared" si="78"/>
        <v>32.714927872416844</v>
      </c>
      <c r="Q183" s="52">
        <f t="shared" si="69"/>
        <v>53.050765698253826</v>
      </c>
      <c r="R183" s="54">
        <f t="shared" si="79"/>
        <v>8.8031107970115379</v>
      </c>
      <c r="S183" s="54">
        <f t="shared" si="70"/>
        <v>80.887370303633688</v>
      </c>
      <c r="T183" s="54">
        <f t="shared" si="71"/>
        <v>34.67732163740412</v>
      </c>
      <c r="U183" s="54">
        <f t="shared" si="72"/>
        <v>46.210048666229568</v>
      </c>
      <c r="V183" s="54">
        <f t="shared" si="63"/>
        <v>339.91824155613961</v>
      </c>
      <c r="W183" s="54">
        <f t="shared" si="64"/>
        <v>644.6425176184099</v>
      </c>
      <c r="X183" s="54">
        <f t="shared" si="65"/>
        <v>859.03295597478041</v>
      </c>
      <c r="Y183" s="54">
        <f t="shared" si="73"/>
        <v>1503.6754735931904</v>
      </c>
      <c r="Z183" s="43">
        <f t="shared" si="80"/>
        <v>23.925000000000004</v>
      </c>
      <c r="AA183" s="54">
        <f t="shared" si="81"/>
        <v>37.113592954416617</v>
      </c>
      <c r="AB183" s="54">
        <f t="shared" si="74"/>
        <v>53.050765698253826</v>
      </c>
      <c r="AC183" s="54">
        <f t="shared" si="66"/>
        <v>37.113592954416617</v>
      </c>
    </row>
    <row r="184" spans="1:29" x14ac:dyDescent="0.25">
      <c r="A184" s="61">
        <f t="shared" si="67"/>
        <v>3.7353359148114329</v>
      </c>
      <c r="B184" s="43">
        <f t="shared" si="75"/>
        <v>437.5</v>
      </c>
      <c r="C184" s="42">
        <f t="shared" si="83"/>
        <v>203.52979999999997</v>
      </c>
      <c r="D184" s="51">
        <f t="shared" si="83"/>
        <v>300</v>
      </c>
      <c r="E184" s="56">
        <f t="shared" si="83"/>
        <v>0.2</v>
      </c>
      <c r="F184" s="57">
        <f t="shared" si="83"/>
        <v>980.23210993750001</v>
      </c>
      <c r="G184" s="58">
        <f t="shared" si="83"/>
        <v>2.6584931595742973E-4</v>
      </c>
      <c r="H184" s="58">
        <f t="shared" si="83"/>
        <v>4.3110319016750285E-4</v>
      </c>
      <c r="I184" s="48">
        <f t="shared" si="83"/>
        <v>203.52979999999997</v>
      </c>
      <c r="J184" s="49">
        <f t="shared" si="76"/>
        <v>3.2534631569785533E-2</v>
      </c>
      <c r="K184" s="50">
        <f t="shared" si="77"/>
        <v>3.7353359148114329</v>
      </c>
      <c r="L184" s="51">
        <f t="shared" si="59"/>
        <v>2803180.3942812621</v>
      </c>
      <c r="M184" s="49">
        <f t="shared" si="60"/>
        <v>1.9692199519869474E-2</v>
      </c>
      <c r="N184" s="43">
        <f t="shared" si="61"/>
        <v>1.9849324535635255</v>
      </c>
      <c r="O184" s="43">
        <f t="shared" si="62"/>
        <v>1.9849324535635255</v>
      </c>
      <c r="P184" s="52">
        <f t="shared" si="78"/>
        <v>32.902944699269817</v>
      </c>
      <c r="Q184" s="52">
        <f t="shared" si="69"/>
        <v>53.355655156289785</v>
      </c>
      <c r="R184" s="54">
        <f t="shared" si="79"/>
        <v>8.8031107970115379</v>
      </c>
      <c r="S184" s="54">
        <f t="shared" si="70"/>
        <v>81.425353965675114</v>
      </c>
      <c r="T184" s="54">
        <f t="shared" si="71"/>
        <v>34.88787715283334</v>
      </c>
      <c r="U184" s="54">
        <f t="shared" si="72"/>
        <v>46.537476812841774</v>
      </c>
      <c r="V184" s="54">
        <f t="shared" si="63"/>
        <v>341.98217432762124</v>
      </c>
      <c r="W184" s="54">
        <f t="shared" si="64"/>
        <v>652.28402796429862</v>
      </c>
      <c r="X184" s="54">
        <f t="shared" si="65"/>
        <v>870.09171391531095</v>
      </c>
      <c r="Y184" s="54">
        <f t="shared" si="73"/>
        <v>1522.3757418796094</v>
      </c>
      <c r="Z184" s="43">
        <f t="shared" si="80"/>
        <v>24.062500000000004</v>
      </c>
      <c r="AA184" s="54">
        <f t="shared" si="81"/>
        <v>36.889604786271128</v>
      </c>
      <c r="AB184" s="54">
        <f t="shared" si="74"/>
        <v>53.355655156289785</v>
      </c>
      <c r="AC184" s="54">
        <f t="shared" si="66"/>
        <v>36.889604786271128</v>
      </c>
    </row>
    <row r="185" spans="1:29" x14ac:dyDescent="0.25">
      <c r="A185" s="61">
        <f t="shared" si="67"/>
        <v>3.7566806914674982</v>
      </c>
      <c r="B185" s="43">
        <f t="shared" si="75"/>
        <v>440</v>
      </c>
      <c r="C185" s="42">
        <f t="shared" si="83"/>
        <v>203.52979999999997</v>
      </c>
      <c r="D185" s="51">
        <f t="shared" si="83"/>
        <v>300</v>
      </c>
      <c r="E185" s="56">
        <f t="shared" si="83"/>
        <v>0.2</v>
      </c>
      <c r="F185" s="57">
        <f t="shared" si="83"/>
        <v>980.23210993750001</v>
      </c>
      <c r="G185" s="58">
        <f t="shared" si="83"/>
        <v>2.6584931595742973E-4</v>
      </c>
      <c r="H185" s="58">
        <f t="shared" si="83"/>
        <v>4.3110319016750285E-4</v>
      </c>
      <c r="I185" s="48">
        <f t="shared" si="83"/>
        <v>203.52979999999997</v>
      </c>
      <c r="J185" s="49">
        <f t="shared" si="76"/>
        <v>3.2534631569785533E-2</v>
      </c>
      <c r="K185" s="50">
        <f t="shared" si="77"/>
        <v>3.7566806914674982</v>
      </c>
      <c r="L185" s="51">
        <f t="shared" si="59"/>
        <v>2819198.5679628695</v>
      </c>
      <c r="M185" s="49">
        <f t="shared" si="60"/>
        <v>1.9691390995179883E-2</v>
      </c>
      <c r="N185" s="43">
        <f t="shared" si="61"/>
        <v>2.0075997783539372</v>
      </c>
      <c r="O185" s="43">
        <f t="shared" si="62"/>
        <v>2.0075997783539372</v>
      </c>
      <c r="P185" s="52">
        <f t="shared" si="78"/>
        <v>33.09096152612279</v>
      </c>
      <c r="Q185" s="52">
        <f t="shared" si="69"/>
        <v>53.660544614325723</v>
      </c>
      <c r="R185" s="54">
        <f t="shared" si="79"/>
        <v>8.8031107970115379</v>
      </c>
      <c r="S185" s="54">
        <f t="shared" si="70"/>
        <v>81.963594900144855</v>
      </c>
      <c r="T185" s="54">
        <f t="shared" si="71"/>
        <v>35.098561304476725</v>
      </c>
      <c r="U185" s="54">
        <f t="shared" si="72"/>
        <v>46.865033595668123</v>
      </c>
      <c r="V185" s="54">
        <f t="shared" si="63"/>
        <v>344.04736803257913</v>
      </c>
      <c r="W185" s="54">
        <f t="shared" si="64"/>
        <v>659.97294760554519</v>
      </c>
      <c r="X185" s="54">
        <f t="shared" si="65"/>
        <v>881.22285393563993</v>
      </c>
      <c r="Y185" s="54">
        <f t="shared" si="73"/>
        <v>1541.1958015411851</v>
      </c>
      <c r="Z185" s="43">
        <f t="shared" si="80"/>
        <v>24.200000000000003</v>
      </c>
      <c r="AA185" s="54">
        <f t="shared" si="81"/>
        <v>36.668169639074264</v>
      </c>
      <c r="AB185" s="54">
        <f t="shared" si="74"/>
        <v>53.660544614325723</v>
      </c>
      <c r="AC185" s="54">
        <f t="shared" si="66"/>
        <v>36.668169639074264</v>
      </c>
    </row>
    <row r="186" spans="1:29" x14ac:dyDescent="0.25">
      <c r="A186" s="61">
        <f t="shared" si="67"/>
        <v>3.7780254681235639</v>
      </c>
      <c r="B186" s="43">
        <f t="shared" si="75"/>
        <v>442.5</v>
      </c>
      <c r="C186" s="42">
        <f t="shared" si="83"/>
        <v>203.52979999999997</v>
      </c>
      <c r="D186" s="51">
        <f t="shared" si="83"/>
        <v>300</v>
      </c>
      <c r="E186" s="56">
        <f t="shared" si="83"/>
        <v>0.2</v>
      </c>
      <c r="F186" s="57">
        <f t="shared" si="83"/>
        <v>980.23210993750001</v>
      </c>
      <c r="G186" s="58">
        <f t="shared" si="83"/>
        <v>2.6584931595742973E-4</v>
      </c>
      <c r="H186" s="58">
        <f t="shared" si="83"/>
        <v>4.3110319016750285E-4</v>
      </c>
      <c r="I186" s="48">
        <f t="shared" si="83"/>
        <v>203.52979999999997</v>
      </c>
      <c r="J186" s="49">
        <f t="shared" si="76"/>
        <v>3.2534631569785533E-2</v>
      </c>
      <c r="K186" s="50">
        <f t="shared" si="77"/>
        <v>3.7780254681235639</v>
      </c>
      <c r="L186" s="51">
        <f t="shared" si="59"/>
        <v>2835216.741644477</v>
      </c>
      <c r="M186" s="49">
        <f t="shared" si="60"/>
        <v>1.9690591067017729E-2</v>
      </c>
      <c r="N186" s="43">
        <f t="shared" si="61"/>
        <v>2.0303957390482918</v>
      </c>
      <c r="O186" s="43">
        <f t="shared" si="62"/>
        <v>2.0303957390482918</v>
      </c>
      <c r="P186" s="52">
        <f t="shared" si="78"/>
        <v>33.278978352975763</v>
      </c>
      <c r="Q186" s="52">
        <f t="shared" si="69"/>
        <v>53.96543407236166</v>
      </c>
      <c r="R186" s="54">
        <f t="shared" si="79"/>
        <v>8.8031107970115379</v>
      </c>
      <c r="S186" s="54">
        <f t="shared" si="70"/>
        <v>82.502093106422464</v>
      </c>
      <c r="T186" s="54">
        <f t="shared" si="71"/>
        <v>35.309374092024058</v>
      </c>
      <c r="U186" s="54">
        <f t="shared" si="72"/>
        <v>47.192719014398421</v>
      </c>
      <c r="V186" s="54">
        <f t="shared" si="63"/>
        <v>346.11382266797239</v>
      </c>
      <c r="W186" s="54">
        <f t="shared" si="64"/>
        <v>667.70931776583961</v>
      </c>
      <c r="X186" s="54">
        <f t="shared" si="65"/>
        <v>892.42641725945725</v>
      </c>
      <c r="Y186" s="54">
        <f t="shared" si="73"/>
        <v>1560.135735025297</v>
      </c>
      <c r="Z186" s="43">
        <f t="shared" si="80"/>
        <v>24.337500000000002</v>
      </c>
      <c r="AA186" s="54">
        <f t="shared" si="81"/>
        <v>36.449244233154417</v>
      </c>
      <c r="AB186" s="54">
        <f t="shared" si="74"/>
        <v>53.96543407236166</v>
      </c>
      <c r="AC186" s="54">
        <f t="shared" si="66"/>
        <v>36.449244233154417</v>
      </c>
    </row>
    <row r="187" spans="1:29" x14ac:dyDescent="0.25">
      <c r="A187" s="61">
        <f t="shared" si="67"/>
        <v>3.7993702447796291</v>
      </c>
      <c r="B187" s="43">
        <f t="shared" si="75"/>
        <v>445</v>
      </c>
      <c r="C187" s="42">
        <f t="shared" ref="C187:I202" si="84">C186</f>
        <v>203.52979999999997</v>
      </c>
      <c r="D187" s="51">
        <f t="shared" si="84"/>
        <v>300</v>
      </c>
      <c r="E187" s="56">
        <f t="shared" si="84"/>
        <v>0.2</v>
      </c>
      <c r="F187" s="57">
        <f t="shared" si="84"/>
        <v>980.23210993750001</v>
      </c>
      <c r="G187" s="58">
        <f t="shared" si="84"/>
        <v>2.6584931595742973E-4</v>
      </c>
      <c r="H187" s="58">
        <f t="shared" si="84"/>
        <v>4.3110319016750285E-4</v>
      </c>
      <c r="I187" s="48">
        <f t="shared" si="84"/>
        <v>203.52979999999997</v>
      </c>
      <c r="J187" s="49">
        <f t="shared" si="76"/>
        <v>3.2534631569785533E-2</v>
      </c>
      <c r="K187" s="50">
        <f t="shared" si="77"/>
        <v>3.7993702447796291</v>
      </c>
      <c r="L187" s="51">
        <f t="shared" si="59"/>
        <v>2851234.9153260835</v>
      </c>
      <c r="M187" s="49">
        <f t="shared" si="60"/>
        <v>1.9689799596594573E-2</v>
      </c>
      <c r="N187" s="43">
        <f t="shared" si="61"/>
        <v>2.0533203353397722</v>
      </c>
      <c r="O187" s="43">
        <f t="shared" si="62"/>
        <v>2.0533203353397722</v>
      </c>
      <c r="P187" s="52">
        <f t="shared" si="78"/>
        <v>33.466995179828729</v>
      </c>
      <c r="Q187" s="52">
        <f t="shared" si="69"/>
        <v>54.270323530397604</v>
      </c>
      <c r="R187" s="54">
        <f t="shared" si="79"/>
        <v>8.8031107970115379</v>
      </c>
      <c r="S187" s="54">
        <f t="shared" si="70"/>
        <v>83.040848583894345</v>
      </c>
      <c r="T187" s="54">
        <f t="shared" si="71"/>
        <v>35.520315515168498</v>
      </c>
      <c r="U187" s="54">
        <f t="shared" si="72"/>
        <v>47.52053306872584</v>
      </c>
      <c r="V187" s="54">
        <f t="shared" si="63"/>
        <v>348.18153823079336</v>
      </c>
      <c r="W187" s="54">
        <f t="shared" si="64"/>
        <v>675.49317966880255</v>
      </c>
      <c r="X187" s="54">
        <f t="shared" si="65"/>
        <v>903.70244511038459</v>
      </c>
      <c r="Y187" s="54">
        <f t="shared" si="73"/>
        <v>1579.1956247791873</v>
      </c>
      <c r="Z187" s="43">
        <f t="shared" si="80"/>
        <v>24.475000000000005</v>
      </c>
      <c r="AA187" s="54">
        <f t="shared" si="81"/>
        <v>36.232786261439699</v>
      </c>
      <c r="AB187" s="54">
        <f t="shared" si="74"/>
        <v>54.270323530397604</v>
      </c>
      <c r="AC187" s="54">
        <f t="shared" si="66"/>
        <v>36.232786261439699</v>
      </c>
    </row>
    <row r="188" spans="1:29" x14ac:dyDescent="0.25">
      <c r="A188" s="61">
        <f t="shared" si="67"/>
        <v>3.8207150214356944</v>
      </c>
      <c r="B188" s="43">
        <f t="shared" si="75"/>
        <v>447.5</v>
      </c>
      <c r="C188" s="42">
        <f t="shared" si="84"/>
        <v>203.52979999999997</v>
      </c>
      <c r="D188" s="51">
        <f t="shared" si="84"/>
        <v>300</v>
      </c>
      <c r="E188" s="56">
        <f t="shared" si="84"/>
        <v>0.2</v>
      </c>
      <c r="F188" s="57">
        <f t="shared" si="84"/>
        <v>980.23210993750001</v>
      </c>
      <c r="G188" s="58">
        <f t="shared" si="84"/>
        <v>2.6584931595742973E-4</v>
      </c>
      <c r="H188" s="58">
        <f t="shared" si="84"/>
        <v>4.3110319016750285E-4</v>
      </c>
      <c r="I188" s="48">
        <f t="shared" si="84"/>
        <v>203.52979999999997</v>
      </c>
      <c r="J188" s="49">
        <f t="shared" si="76"/>
        <v>3.2534631569785533E-2</v>
      </c>
      <c r="K188" s="50">
        <f t="shared" si="77"/>
        <v>3.8207150214356944</v>
      </c>
      <c r="L188" s="51">
        <f t="shared" si="59"/>
        <v>2867253.089007691</v>
      </c>
      <c r="M188" s="49">
        <f t="shared" si="60"/>
        <v>1.9689016448119573E-2</v>
      </c>
      <c r="N188" s="43">
        <f t="shared" si="61"/>
        <v>2.0763735669248975</v>
      </c>
      <c r="O188" s="43">
        <f t="shared" si="62"/>
        <v>2.0763735669248975</v>
      </c>
      <c r="P188" s="52">
        <f t="shared" si="78"/>
        <v>33.655012006681694</v>
      </c>
      <c r="Q188" s="52">
        <f t="shared" si="69"/>
        <v>54.575212988433549</v>
      </c>
      <c r="R188" s="54">
        <f t="shared" si="79"/>
        <v>8.8031107970115379</v>
      </c>
      <c r="S188" s="54">
        <f t="shared" si="70"/>
        <v>83.579861331953495</v>
      </c>
      <c r="T188" s="54">
        <f t="shared" si="71"/>
        <v>35.731385573606595</v>
      </c>
      <c r="U188" s="54">
        <f t="shared" si="72"/>
        <v>47.848475758346908</v>
      </c>
      <c r="V188" s="54">
        <f t="shared" si="63"/>
        <v>350.25051471806739</v>
      </c>
      <c r="W188" s="54">
        <f t="shared" si="64"/>
        <v>683.32457453798929</v>
      </c>
      <c r="X188" s="54">
        <f t="shared" si="65"/>
        <v>915.05097871197609</v>
      </c>
      <c r="Y188" s="54">
        <f t="shared" si="73"/>
        <v>1598.3755532499654</v>
      </c>
      <c r="Z188" s="43">
        <f t="shared" si="80"/>
        <v>24.612500000000004</v>
      </c>
      <c r="AA188" s="54">
        <f t="shared" si="81"/>
        <v>36.018754362289769</v>
      </c>
      <c r="AB188" s="54">
        <f t="shared" si="74"/>
        <v>54.575212988433549</v>
      </c>
      <c r="AC188" s="54">
        <f t="shared" si="66"/>
        <v>36.018754362289769</v>
      </c>
    </row>
    <row r="189" spans="1:29" x14ac:dyDescent="0.25">
      <c r="A189" s="61">
        <f t="shared" si="67"/>
        <v>3.8420597980917597</v>
      </c>
      <c r="B189" s="43">
        <f t="shared" si="75"/>
        <v>450</v>
      </c>
      <c r="C189" s="42">
        <f t="shared" si="84"/>
        <v>203.52979999999997</v>
      </c>
      <c r="D189" s="51">
        <f t="shared" si="84"/>
        <v>300</v>
      </c>
      <c r="E189" s="56">
        <f t="shared" si="84"/>
        <v>0.2</v>
      </c>
      <c r="F189" s="57">
        <f t="shared" si="84"/>
        <v>980.23210993750001</v>
      </c>
      <c r="G189" s="58">
        <f t="shared" si="84"/>
        <v>2.6584931595742973E-4</v>
      </c>
      <c r="H189" s="58">
        <f t="shared" si="84"/>
        <v>4.3110319016750285E-4</v>
      </c>
      <c r="I189" s="48">
        <f t="shared" si="84"/>
        <v>203.52979999999997</v>
      </c>
      <c r="J189" s="49">
        <f t="shared" si="76"/>
        <v>3.2534631569785533E-2</v>
      </c>
      <c r="K189" s="50">
        <f t="shared" si="77"/>
        <v>3.8420597980917597</v>
      </c>
      <c r="L189" s="51">
        <f t="shared" si="59"/>
        <v>2883271.2626892985</v>
      </c>
      <c r="M189" s="49">
        <f t="shared" si="60"/>
        <v>1.9688241488718564E-2</v>
      </c>
      <c r="N189" s="43">
        <f t="shared" si="61"/>
        <v>2.0995554335034732</v>
      </c>
      <c r="O189" s="43">
        <f t="shared" si="62"/>
        <v>2.0995554335034732</v>
      </c>
      <c r="P189" s="52">
        <f t="shared" si="78"/>
        <v>33.843028833534675</v>
      </c>
      <c r="Q189" s="52">
        <f t="shared" si="69"/>
        <v>54.880102446469486</v>
      </c>
      <c r="R189" s="54">
        <f t="shared" si="79"/>
        <v>8.8031107970115379</v>
      </c>
      <c r="S189" s="54">
        <f t="shared" si="70"/>
        <v>84.119131349999563</v>
      </c>
      <c r="T189" s="54">
        <f t="shared" si="71"/>
        <v>35.94258426703815</v>
      </c>
      <c r="U189" s="54">
        <f t="shared" si="72"/>
        <v>48.17654708296142</v>
      </c>
      <c r="V189" s="54">
        <f t="shared" si="63"/>
        <v>352.32075212685197</v>
      </c>
      <c r="W189" s="54">
        <f t="shared" si="64"/>
        <v>691.20354359688747</v>
      </c>
      <c r="X189" s="54">
        <f t="shared" si="65"/>
        <v>926.47205928771973</v>
      </c>
      <c r="Y189" s="54">
        <f t="shared" si="73"/>
        <v>1617.6756028846071</v>
      </c>
      <c r="Z189" s="43">
        <f t="shared" si="80"/>
        <v>24.750000000000004</v>
      </c>
      <c r="AA189" s="54">
        <f t="shared" si="81"/>
        <v>35.807108093233815</v>
      </c>
      <c r="AB189" s="54">
        <f t="shared" si="74"/>
        <v>54.880102446469486</v>
      </c>
      <c r="AC189" s="54">
        <f t="shared" si="66"/>
        <v>35.807108093233815</v>
      </c>
    </row>
    <row r="190" spans="1:29" x14ac:dyDescent="0.25">
      <c r="A190" s="61">
        <f t="shared" si="67"/>
        <v>3.8634045747478249</v>
      </c>
      <c r="B190" s="43">
        <f t="shared" si="75"/>
        <v>452.5</v>
      </c>
      <c r="C190" s="42">
        <f t="shared" si="84"/>
        <v>203.52979999999997</v>
      </c>
      <c r="D190" s="51">
        <f t="shared" si="84"/>
        <v>300</v>
      </c>
      <c r="E190" s="56">
        <f t="shared" si="84"/>
        <v>0.2</v>
      </c>
      <c r="F190" s="57">
        <f t="shared" si="84"/>
        <v>980.23210993750001</v>
      </c>
      <c r="G190" s="58">
        <f t="shared" si="84"/>
        <v>2.6584931595742973E-4</v>
      </c>
      <c r="H190" s="58">
        <f t="shared" si="84"/>
        <v>4.3110319016750285E-4</v>
      </c>
      <c r="I190" s="48">
        <f t="shared" si="84"/>
        <v>203.52979999999997</v>
      </c>
      <c r="J190" s="49">
        <f t="shared" si="76"/>
        <v>3.2534631569785533E-2</v>
      </c>
      <c r="K190" s="50">
        <f t="shared" si="77"/>
        <v>3.8634045747478249</v>
      </c>
      <c r="L190" s="51">
        <f t="shared" si="59"/>
        <v>2899289.4363709055</v>
      </c>
      <c r="M190" s="49">
        <f t="shared" si="60"/>
        <v>1.9687474588355781E-2</v>
      </c>
      <c r="N190" s="43">
        <f t="shared" si="61"/>
        <v>2.1228659347785332</v>
      </c>
      <c r="O190" s="43">
        <f t="shared" si="62"/>
        <v>2.1228659347785332</v>
      </c>
      <c r="P190" s="52">
        <f t="shared" si="78"/>
        <v>34.031045660387633</v>
      </c>
      <c r="Q190" s="52">
        <f t="shared" si="69"/>
        <v>55.184991904505416</v>
      </c>
      <c r="R190" s="54">
        <f t="shared" si="79"/>
        <v>8.8031107970115379</v>
      </c>
      <c r="S190" s="54">
        <f t="shared" si="70"/>
        <v>84.658658637438577</v>
      </c>
      <c r="T190" s="54">
        <f t="shared" si="71"/>
        <v>36.153911595166164</v>
      </c>
      <c r="U190" s="54">
        <f t="shared" si="72"/>
        <v>48.504747042272413</v>
      </c>
      <c r="V190" s="54">
        <f t="shared" si="63"/>
        <v>354.39225045423575</v>
      </c>
      <c r="W190" s="54">
        <f t="shared" si="64"/>
        <v>699.13012806891834</v>
      </c>
      <c r="X190" s="54">
        <f t="shared" si="65"/>
        <v>937.965728061037</v>
      </c>
      <c r="Y190" s="54">
        <f t="shared" si="73"/>
        <v>1637.0958561299553</v>
      </c>
      <c r="Z190" s="43">
        <f t="shared" si="80"/>
        <v>24.887500000000003</v>
      </c>
      <c r="AA190" s="54">
        <f t="shared" si="81"/>
        <v>35.597807905578712</v>
      </c>
      <c r="AB190" s="54">
        <f t="shared" si="74"/>
        <v>55.184991904505416</v>
      </c>
      <c r="AC190" s="54">
        <f t="shared" si="66"/>
        <v>35.597807905578712</v>
      </c>
    </row>
    <row r="191" spans="1:29" x14ac:dyDescent="0.25">
      <c r="A191" s="61">
        <f t="shared" si="67"/>
        <v>3.8847493514038902</v>
      </c>
      <c r="B191" s="43">
        <f t="shared" si="75"/>
        <v>455</v>
      </c>
      <c r="C191" s="42">
        <f t="shared" si="84"/>
        <v>203.52979999999997</v>
      </c>
      <c r="D191" s="51">
        <f t="shared" si="84"/>
        <v>300</v>
      </c>
      <c r="E191" s="56">
        <f t="shared" si="84"/>
        <v>0.2</v>
      </c>
      <c r="F191" s="57">
        <f t="shared" si="84"/>
        <v>980.23210993750001</v>
      </c>
      <c r="G191" s="58">
        <f t="shared" si="84"/>
        <v>2.6584931595742973E-4</v>
      </c>
      <c r="H191" s="58">
        <f t="shared" si="84"/>
        <v>4.3110319016750285E-4</v>
      </c>
      <c r="I191" s="48">
        <f t="shared" si="84"/>
        <v>203.52979999999997</v>
      </c>
      <c r="J191" s="49">
        <f t="shared" si="76"/>
        <v>3.2534631569785533E-2</v>
      </c>
      <c r="K191" s="50">
        <f t="shared" si="77"/>
        <v>3.8847493514038902</v>
      </c>
      <c r="L191" s="51">
        <f t="shared" si="59"/>
        <v>2915307.610052512</v>
      </c>
      <c r="M191" s="49">
        <f t="shared" si="60"/>
        <v>1.9686715619758047E-2</v>
      </c>
      <c r="N191" s="43">
        <f t="shared" si="61"/>
        <v>2.1463050704562918</v>
      </c>
      <c r="O191" s="43">
        <f t="shared" si="62"/>
        <v>2.1463050704562918</v>
      </c>
      <c r="P191" s="52">
        <f t="shared" si="78"/>
        <v>34.219062487240606</v>
      </c>
      <c r="Q191" s="52">
        <f t="shared" si="69"/>
        <v>55.489881362541375</v>
      </c>
      <c r="R191" s="54">
        <f t="shared" si="79"/>
        <v>8.8031107970115379</v>
      </c>
      <c r="S191" s="54">
        <f t="shared" si="70"/>
        <v>85.198443193683019</v>
      </c>
      <c r="T191" s="54">
        <f t="shared" si="71"/>
        <v>36.365367557696899</v>
      </c>
      <c r="U191" s="54">
        <f t="shared" si="72"/>
        <v>48.833075635986134</v>
      </c>
      <c r="V191" s="54">
        <f t="shared" si="63"/>
        <v>356.46500969733944</v>
      </c>
      <c r="W191" s="54">
        <f t="shared" si="64"/>
        <v>707.10436917743959</v>
      </c>
      <c r="X191" s="54">
        <f t="shared" si="65"/>
        <v>949.53202625528593</v>
      </c>
      <c r="Y191" s="54">
        <f t="shared" si="73"/>
        <v>1656.6363954327255</v>
      </c>
      <c r="Z191" s="43">
        <f t="shared" si="80"/>
        <v>25.025000000000002</v>
      </c>
      <c r="AA191" s="54">
        <f t="shared" si="81"/>
        <v>35.390815119854352</v>
      </c>
      <c r="AB191" s="54">
        <f t="shared" si="74"/>
        <v>55.489881362541375</v>
      </c>
      <c r="AC191" s="54">
        <f t="shared" si="66"/>
        <v>35.390815119854352</v>
      </c>
    </row>
    <row r="192" spans="1:29" x14ac:dyDescent="0.25">
      <c r="A192" s="61">
        <f t="shared" si="67"/>
        <v>3.9060941280599555</v>
      </c>
      <c r="B192" s="43">
        <f t="shared" si="75"/>
        <v>457.5</v>
      </c>
      <c r="C192" s="42">
        <f t="shared" si="84"/>
        <v>203.52979999999997</v>
      </c>
      <c r="D192" s="51">
        <f t="shared" si="84"/>
        <v>300</v>
      </c>
      <c r="E192" s="56">
        <f t="shared" si="84"/>
        <v>0.2</v>
      </c>
      <c r="F192" s="57">
        <f t="shared" si="84"/>
        <v>980.23210993750001</v>
      </c>
      <c r="G192" s="58">
        <f t="shared" si="84"/>
        <v>2.6584931595742973E-4</v>
      </c>
      <c r="H192" s="58">
        <f t="shared" si="84"/>
        <v>4.3110319016750285E-4</v>
      </c>
      <c r="I192" s="48">
        <f t="shared" si="84"/>
        <v>203.52979999999997</v>
      </c>
      <c r="J192" s="49">
        <f t="shared" si="76"/>
        <v>3.2534631569785533E-2</v>
      </c>
      <c r="K192" s="50">
        <f t="shared" si="77"/>
        <v>3.9060941280599555</v>
      </c>
      <c r="L192" s="51">
        <f t="shared" si="59"/>
        <v>2931325.78373412</v>
      </c>
      <c r="M192" s="49">
        <f t="shared" si="60"/>
        <v>1.9685964458341428E-2</v>
      </c>
      <c r="N192" s="43">
        <f t="shared" si="61"/>
        <v>2.1698728402460832</v>
      </c>
      <c r="O192" s="43">
        <f t="shared" si="62"/>
        <v>2.1698728402460832</v>
      </c>
      <c r="P192" s="52">
        <f t="shared" si="78"/>
        <v>34.407079314093586</v>
      </c>
      <c r="Q192" s="52">
        <f t="shared" si="69"/>
        <v>55.794770820577305</v>
      </c>
      <c r="R192" s="54">
        <f t="shared" si="79"/>
        <v>8.8031107970115379</v>
      </c>
      <c r="S192" s="54">
        <f t="shared" si="70"/>
        <v>85.738485018151508</v>
      </c>
      <c r="T192" s="54">
        <f t="shared" si="71"/>
        <v>36.576952154339672</v>
      </c>
      <c r="U192" s="54">
        <f t="shared" si="72"/>
        <v>49.161532863811857</v>
      </c>
      <c r="V192" s="54">
        <f t="shared" si="63"/>
        <v>358.53902985331365</v>
      </c>
      <c r="W192" s="54">
        <f t="shared" si="64"/>
        <v>715.12630814574368</v>
      </c>
      <c r="X192" s="54">
        <f t="shared" si="65"/>
        <v>961.17099509375748</v>
      </c>
      <c r="Y192" s="54">
        <f t="shared" si="73"/>
        <v>1676.2973032395012</v>
      </c>
      <c r="Z192" s="43">
        <f t="shared" si="80"/>
        <v>25.162500000000005</v>
      </c>
      <c r="AA192" s="54">
        <f t="shared" si="81"/>
        <v>35.186091902064184</v>
      </c>
      <c r="AB192" s="54">
        <f t="shared" si="74"/>
        <v>55.794770820577305</v>
      </c>
      <c r="AC192" s="54">
        <f t="shared" si="66"/>
        <v>35.186091902064184</v>
      </c>
    </row>
    <row r="193" spans="1:29" x14ac:dyDescent="0.25">
      <c r="A193" s="61">
        <f t="shared" si="67"/>
        <v>3.9274389047160208</v>
      </c>
      <c r="B193" s="43">
        <f t="shared" si="75"/>
        <v>460</v>
      </c>
      <c r="C193" s="42">
        <f t="shared" si="84"/>
        <v>203.52979999999997</v>
      </c>
      <c r="D193" s="51">
        <f t="shared" si="84"/>
        <v>300</v>
      </c>
      <c r="E193" s="56">
        <f t="shared" si="84"/>
        <v>0.2</v>
      </c>
      <c r="F193" s="57">
        <f t="shared" si="84"/>
        <v>980.23210993750001</v>
      </c>
      <c r="G193" s="58">
        <f t="shared" si="84"/>
        <v>2.6584931595742973E-4</v>
      </c>
      <c r="H193" s="58">
        <f t="shared" si="84"/>
        <v>4.3110319016750285E-4</v>
      </c>
      <c r="I193" s="48">
        <f t="shared" si="84"/>
        <v>203.52979999999997</v>
      </c>
      <c r="J193" s="49">
        <f t="shared" si="76"/>
        <v>3.2534631569785533E-2</v>
      </c>
      <c r="K193" s="50">
        <f t="shared" si="77"/>
        <v>3.9274389047160208</v>
      </c>
      <c r="L193" s="51">
        <f t="shared" si="59"/>
        <v>2947343.957415727</v>
      </c>
      <c r="M193" s="49">
        <f t="shared" si="60"/>
        <v>1.9685220982140213E-2</v>
      </c>
      <c r="N193" s="43">
        <f t="shared" si="61"/>
        <v>2.1935692438603223</v>
      </c>
      <c r="O193" s="43">
        <f t="shared" si="62"/>
        <v>2.1935692438603223</v>
      </c>
      <c r="P193" s="52">
        <f t="shared" si="78"/>
        <v>34.595096140946545</v>
      </c>
      <c r="Q193" s="52">
        <f t="shared" si="69"/>
        <v>56.099660278613257</v>
      </c>
      <c r="R193" s="54">
        <f t="shared" si="79"/>
        <v>8.8031107970115379</v>
      </c>
      <c r="S193" s="54">
        <f t="shared" si="70"/>
        <v>86.278784110268901</v>
      </c>
      <c r="T193" s="54">
        <f t="shared" si="71"/>
        <v>36.788665384806869</v>
      </c>
      <c r="U193" s="54">
        <f t="shared" si="72"/>
        <v>49.49011872546204</v>
      </c>
      <c r="V193" s="54">
        <f t="shared" si="63"/>
        <v>360.61431091933906</v>
      </c>
      <c r="W193" s="54">
        <f t="shared" si="64"/>
        <v>723.19598619705823</v>
      </c>
      <c r="X193" s="54">
        <f t="shared" si="65"/>
        <v>972.88267579968112</v>
      </c>
      <c r="Y193" s="54">
        <f t="shared" si="73"/>
        <v>1696.0786619967394</v>
      </c>
      <c r="Z193" s="43">
        <f t="shared" si="80"/>
        <v>25.300000000000004</v>
      </c>
      <c r="AA193" s="54">
        <f t="shared" si="81"/>
        <v>34.983601240710144</v>
      </c>
      <c r="AB193" s="54">
        <f t="shared" si="74"/>
        <v>56.099660278613257</v>
      </c>
      <c r="AC193" s="54">
        <f t="shared" si="66"/>
        <v>34.983601240710144</v>
      </c>
    </row>
    <row r="194" spans="1:29" x14ac:dyDescent="0.25">
      <c r="A194" s="61">
        <f t="shared" si="67"/>
        <v>3.9487836813720865</v>
      </c>
      <c r="B194" s="43">
        <f t="shared" si="75"/>
        <v>462.5</v>
      </c>
      <c r="C194" s="42">
        <f t="shared" si="84"/>
        <v>203.52979999999997</v>
      </c>
      <c r="D194" s="51">
        <f t="shared" si="84"/>
        <v>300</v>
      </c>
      <c r="E194" s="56">
        <f t="shared" si="84"/>
        <v>0.2</v>
      </c>
      <c r="F194" s="57">
        <f t="shared" si="84"/>
        <v>980.23210993750001</v>
      </c>
      <c r="G194" s="58">
        <f t="shared" si="84"/>
        <v>2.6584931595742973E-4</v>
      </c>
      <c r="H194" s="58">
        <f t="shared" si="84"/>
        <v>4.3110319016750285E-4</v>
      </c>
      <c r="I194" s="48">
        <f t="shared" si="84"/>
        <v>203.52979999999997</v>
      </c>
      <c r="J194" s="49">
        <f t="shared" si="76"/>
        <v>3.2534631569785533E-2</v>
      </c>
      <c r="K194" s="50">
        <f t="shared" si="77"/>
        <v>3.9487836813720865</v>
      </c>
      <c r="L194" s="51">
        <f t="shared" si="59"/>
        <v>2963362.1310973344</v>
      </c>
      <c r="M194" s="49">
        <f t="shared" si="60"/>
        <v>1.9684485071738138E-2</v>
      </c>
      <c r="N194" s="43">
        <f t="shared" si="61"/>
        <v>2.2173942810144496</v>
      </c>
      <c r="O194" s="43">
        <f t="shared" si="62"/>
        <v>2.2173942810144496</v>
      </c>
      <c r="P194" s="52">
        <f t="shared" si="78"/>
        <v>34.783112967799518</v>
      </c>
      <c r="Q194" s="52">
        <f t="shared" si="69"/>
        <v>56.404549736649187</v>
      </c>
      <c r="R194" s="54">
        <f t="shared" si="79"/>
        <v>8.8031107970115379</v>
      </c>
      <c r="S194" s="54">
        <f t="shared" si="70"/>
        <v>86.81934046946607</v>
      </c>
      <c r="T194" s="54">
        <f t="shared" si="71"/>
        <v>37.000507248813967</v>
      </c>
      <c r="U194" s="54">
        <f t="shared" si="72"/>
        <v>49.818833220652095</v>
      </c>
      <c r="V194" s="54">
        <f t="shared" si="63"/>
        <v>362.69085289262676</v>
      </c>
      <c r="W194" s="54">
        <f t="shared" si="64"/>
        <v>731.31344455454951</v>
      </c>
      <c r="X194" s="54">
        <f t="shared" si="65"/>
        <v>984.66710959622196</v>
      </c>
      <c r="Y194" s="54">
        <f t="shared" si="73"/>
        <v>1715.9805541507715</v>
      </c>
      <c r="Z194" s="43">
        <f t="shared" si="80"/>
        <v>25.437500000000004</v>
      </c>
      <c r="AA194" s="54">
        <f t="shared" si="81"/>
        <v>34.783306924562623</v>
      </c>
      <c r="AB194" s="54">
        <f t="shared" si="74"/>
        <v>56.404549736649187</v>
      </c>
      <c r="AC194" s="54">
        <f t="shared" si="66"/>
        <v>34.783306924562623</v>
      </c>
    </row>
    <row r="195" spans="1:29" x14ac:dyDescent="0.25">
      <c r="A195" s="61">
        <f t="shared" si="67"/>
        <v>3.9701284580281517</v>
      </c>
      <c r="B195" s="43">
        <f t="shared" si="75"/>
        <v>465</v>
      </c>
      <c r="C195" s="42">
        <f t="shared" si="84"/>
        <v>203.52979999999997</v>
      </c>
      <c r="D195" s="51">
        <f t="shared" si="84"/>
        <v>300</v>
      </c>
      <c r="E195" s="56">
        <f t="shared" si="84"/>
        <v>0.2</v>
      </c>
      <c r="F195" s="57">
        <f t="shared" si="84"/>
        <v>980.23210993750001</v>
      </c>
      <c r="G195" s="58">
        <f t="shared" si="84"/>
        <v>2.6584931595742973E-4</v>
      </c>
      <c r="H195" s="58">
        <f t="shared" si="84"/>
        <v>4.3110319016750285E-4</v>
      </c>
      <c r="I195" s="48">
        <f t="shared" si="84"/>
        <v>203.52979999999997</v>
      </c>
      <c r="J195" s="49">
        <f t="shared" si="76"/>
        <v>3.2534631569785533E-2</v>
      </c>
      <c r="K195" s="50">
        <f t="shared" si="77"/>
        <v>3.9701284580281517</v>
      </c>
      <c r="L195" s="51">
        <f t="shared" si="59"/>
        <v>2979380.304778941</v>
      </c>
      <c r="M195" s="49">
        <f t="shared" si="60"/>
        <v>1.9683756610201743E-2</v>
      </c>
      <c r="N195" s="43">
        <f t="shared" si="61"/>
        <v>2.2413479514268784</v>
      </c>
      <c r="O195" s="43">
        <f t="shared" si="62"/>
        <v>2.2413479514268784</v>
      </c>
      <c r="P195" s="52">
        <f t="shared" si="78"/>
        <v>34.971129794652491</v>
      </c>
      <c r="Q195" s="52">
        <f t="shared" si="69"/>
        <v>56.709439194685139</v>
      </c>
      <c r="R195" s="54">
        <f t="shared" si="79"/>
        <v>8.8031107970115379</v>
      </c>
      <c r="S195" s="54">
        <f t="shared" si="70"/>
        <v>87.360154095179851</v>
      </c>
      <c r="T195" s="54">
        <f t="shared" si="71"/>
        <v>37.212477746079372</v>
      </c>
      <c r="U195" s="54">
        <f t="shared" si="72"/>
        <v>50.147676349100479</v>
      </c>
      <c r="V195" s="54">
        <f t="shared" si="63"/>
        <v>364.76865577041644</v>
      </c>
      <c r="W195" s="54">
        <f t="shared" si="64"/>
        <v>739.47872444132088</v>
      </c>
      <c r="X195" s="54">
        <f t="shared" si="65"/>
        <v>996.52433770648372</v>
      </c>
      <c r="Y195" s="54">
        <f t="shared" si="73"/>
        <v>1736.0030621478045</v>
      </c>
      <c r="Z195" s="43">
        <f t="shared" si="80"/>
        <v>25.575000000000003</v>
      </c>
      <c r="AA195" s="54">
        <f t="shared" si="81"/>
        <v>34.585173521147638</v>
      </c>
      <c r="AB195" s="54">
        <f t="shared" si="74"/>
        <v>56.709439194685139</v>
      </c>
      <c r="AC195" s="54">
        <f t="shared" si="66"/>
        <v>34.585173521147638</v>
      </c>
    </row>
    <row r="196" spans="1:29" x14ac:dyDescent="0.25">
      <c r="A196" s="61">
        <f t="shared" si="67"/>
        <v>3.991473234684217</v>
      </c>
      <c r="B196" s="43">
        <f t="shared" si="75"/>
        <v>467.5</v>
      </c>
      <c r="C196" s="42">
        <f t="shared" si="84"/>
        <v>203.52979999999997</v>
      </c>
      <c r="D196" s="51">
        <f t="shared" si="84"/>
        <v>300</v>
      </c>
      <c r="E196" s="56">
        <f t="shared" si="84"/>
        <v>0.2</v>
      </c>
      <c r="F196" s="57">
        <f t="shared" si="84"/>
        <v>980.23210993750001</v>
      </c>
      <c r="G196" s="58">
        <f t="shared" si="84"/>
        <v>2.6584931595742973E-4</v>
      </c>
      <c r="H196" s="58">
        <f t="shared" si="84"/>
        <v>4.3110319016750285E-4</v>
      </c>
      <c r="I196" s="48">
        <f t="shared" si="84"/>
        <v>203.52979999999997</v>
      </c>
      <c r="J196" s="49">
        <f t="shared" si="76"/>
        <v>3.2534631569785533E-2</v>
      </c>
      <c r="K196" s="50">
        <f t="shared" si="77"/>
        <v>3.991473234684217</v>
      </c>
      <c r="L196" s="51">
        <f t="shared" si="59"/>
        <v>2995398.4784605489</v>
      </c>
      <c r="M196" s="49">
        <f t="shared" si="60"/>
        <v>1.9683035483015889E-2</v>
      </c>
      <c r="N196" s="43">
        <f t="shared" si="61"/>
        <v>2.2654302548189578</v>
      </c>
      <c r="O196" s="43">
        <f t="shared" si="62"/>
        <v>2.2654302548189578</v>
      </c>
      <c r="P196" s="52">
        <f t="shared" si="78"/>
        <v>35.159146621505464</v>
      </c>
      <c r="Q196" s="52">
        <f t="shared" si="69"/>
        <v>57.014328652721083</v>
      </c>
      <c r="R196" s="54">
        <f t="shared" si="79"/>
        <v>8.8031107970115379</v>
      </c>
      <c r="S196" s="54">
        <f t="shared" si="70"/>
        <v>87.901224986852924</v>
      </c>
      <c r="T196" s="54">
        <f t="shared" si="71"/>
        <v>37.424576876324423</v>
      </c>
      <c r="U196" s="54">
        <f t="shared" si="72"/>
        <v>50.476648110528501</v>
      </c>
      <c r="V196" s="54">
        <f t="shared" si="63"/>
        <v>366.8477195499766</v>
      </c>
      <c r="W196" s="54">
        <f t="shared" si="64"/>
        <v>747.6918670804132</v>
      </c>
      <c r="X196" s="54">
        <f t="shared" si="65"/>
        <v>1008.4544013535075</v>
      </c>
      <c r="Y196" s="54">
        <f t="shared" si="73"/>
        <v>1756.1462684339208</v>
      </c>
      <c r="Z196" s="43">
        <f t="shared" si="80"/>
        <v>25.712500000000002</v>
      </c>
      <c r="AA196" s="54">
        <f t="shared" si="81"/>
        <v>34.389166355924345</v>
      </c>
      <c r="AB196" s="54">
        <f t="shared" si="74"/>
        <v>57.014328652721083</v>
      </c>
      <c r="AC196" s="54">
        <f t="shared" si="66"/>
        <v>34.389166355924345</v>
      </c>
    </row>
    <row r="197" spans="1:29" x14ac:dyDescent="0.25">
      <c r="A197" s="61">
        <f t="shared" si="67"/>
        <v>4.0128180113402827</v>
      </c>
      <c r="B197" s="43">
        <f t="shared" si="75"/>
        <v>470</v>
      </c>
      <c r="C197" s="42">
        <f t="shared" si="84"/>
        <v>203.52979999999997</v>
      </c>
      <c r="D197" s="51">
        <f t="shared" si="84"/>
        <v>300</v>
      </c>
      <c r="E197" s="56">
        <f t="shared" si="84"/>
        <v>0.2</v>
      </c>
      <c r="F197" s="57">
        <f t="shared" si="84"/>
        <v>980.23210993750001</v>
      </c>
      <c r="G197" s="58">
        <f t="shared" si="84"/>
        <v>2.6584931595742973E-4</v>
      </c>
      <c r="H197" s="58">
        <f t="shared" si="84"/>
        <v>4.3110319016750285E-4</v>
      </c>
      <c r="I197" s="48">
        <f t="shared" si="84"/>
        <v>203.52979999999997</v>
      </c>
      <c r="J197" s="49">
        <f t="shared" si="76"/>
        <v>3.2534631569785533E-2</v>
      </c>
      <c r="K197" s="50">
        <f t="shared" si="77"/>
        <v>4.0128180113402827</v>
      </c>
      <c r="L197" s="51">
        <f t="shared" si="59"/>
        <v>3011416.6521421559</v>
      </c>
      <c r="M197" s="49">
        <f t="shared" si="60"/>
        <v>1.9682321578021199E-2</v>
      </c>
      <c r="N197" s="43">
        <f t="shared" si="61"/>
        <v>2.289641190914919</v>
      </c>
      <c r="O197" s="43">
        <f t="shared" si="62"/>
        <v>2.289641190914919</v>
      </c>
      <c r="P197" s="52">
        <f t="shared" si="78"/>
        <v>35.34716344835843</v>
      </c>
      <c r="Q197" s="52">
        <f t="shared" si="69"/>
        <v>57.319218110757014</v>
      </c>
      <c r="R197" s="54">
        <f t="shared" si="79"/>
        <v>8.8031107970115379</v>
      </c>
      <c r="S197" s="54">
        <f t="shared" si="70"/>
        <v>88.44255314393375</v>
      </c>
      <c r="T197" s="54">
        <f t="shared" si="71"/>
        <v>37.63680463927335</v>
      </c>
      <c r="U197" s="54">
        <f t="shared" si="72"/>
        <v>50.8057485046604</v>
      </c>
      <c r="V197" s="54">
        <f t="shared" si="63"/>
        <v>368.92804422860405</v>
      </c>
      <c r="W197" s="54">
        <f t="shared" si="64"/>
        <v>755.95291369480663</v>
      </c>
      <c r="X197" s="54">
        <f t="shared" si="65"/>
        <v>1020.457341760273</v>
      </c>
      <c r="Y197" s="54">
        <f t="shared" si="73"/>
        <v>1776.4102554550796</v>
      </c>
      <c r="Z197" s="43">
        <f t="shared" si="80"/>
        <v>25.850000000000005</v>
      </c>
      <c r="AA197" s="54">
        <f t="shared" si="81"/>
        <v>34.195251492126886</v>
      </c>
      <c r="AB197" s="54">
        <f t="shared" si="74"/>
        <v>57.319218110757014</v>
      </c>
      <c r="AC197" s="54">
        <f t="shared" si="66"/>
        <v>34.195251492126886</v>
      </c>
    </row>
    <row r="198" spans="1:29" x14ac:dyDescent="0.25">
      <c r="A198" s="61">
        <f t="shared" si="67"/>
        <v>4.0341627879963484</v>
      </c>
      <c r="B198" s="43">
        <f t="shared" si="75"/>
        <v>472.5</v>
      </c>
      <c r="C198" s="42">
        <f t="shared" si="84"/>
        <v>203.52979999999997</v>
      </c>
      <c r="D198" s="51">
        <f t="shared" si="84"/>
        <v>300</v>
      </c>
      <c r="E198" s="56">
        <f t="shared" si="84"/>
        <v>0.2</v>
      </c>
      <c r="F198" s="57">
        <f t="shared" si="84"/>
        <v>980.23210993750001</v>
      </c>
      <c r="G198" s="58">
        <f t="shared" si="84"/>
        <v>2.6584931595742973E-4</v>
      </c>
      <c r="H198" s="58">
        <f t="shared" si="84"/>
        <v>4.3110319016750285E-4</v>
      </c>
      <c r="I198" s="48">
        <f t="shared" si="84"/>
        <v>203.52979999999997</v>
      </c>
      <c r="J198" s="49">
        <f t="shared" si="76"/>
        <v>3.2534631569785533E-2</v>
      </c>
      <c r="K198" s="50">
        <f t="shared" si="77"/>
        <v>4.0341627879963484</v>
      </c>
      <c r="L198" s="51">
        <f t="shared" si="59"/>
        <v>3027434.8258237639</v>
      </c>
      <c r="M198" s="49">
        <f t="shared" si="60"/>
        <v>1.9681614785353491E-2</v>
      </c>
      <c r="N198" s="43">
        <f t="shared" si="61"/>
        <v>2.3139807594418302</v>
      </c>
      <c r="O198" s="43">
        <f t="shared" si="62"/>
        <v>2.3139807594418302</v>
      </c>
      <c r="P198" s="52">
        <f t="shared" si="78"/>
        <v>35.535180275211403</v>
      </c>
      <c r="Q198" s="52">
        <f t="shared" si="69"/>
        <v>57.624107568792972</v>
      </c>
      <c r="R198" s="54">
        <f t="shared" si="79"/>
        <v>8.8031107970115379</v>
      </c>
      <c r="S198" s="54">
        <f t="shared" si="70"/>
        <v>88.984138565876492</v>
      </c>
      <c r="T198" s="54">
        <f t="shared" si="71"/>
        <v>37.849161034653235</v>
      </c>
      <c r="U198" s="54">
        <f t="shared" si="72"/>
        <v>51.134977531223271</v>
      </c>
      <c r="V198" s="54">
        <f t="shared" si="63"/>
        <v>371.00962980362351</v>
      </c>
      <c r="W198" s="54">
        <f t="shared" si="64"/>
        <v>764.26190550742103</v>
      </c>
      <c r="X198" s="54">
        <f t="shared" si="65"/>
        <v>1032.5332001497004</v>
      </c>
      <c r="Y198" s="54">
        <f t="shared" si="73"/>
        <v>1796.7951056571214</v>
      </c>
      <c r="Z198" s="43">
        <f t="shared" si="80"/>
        <v>25.987500000000004</v>
      </c>
      <c r="AA198" s="54">
        <f t="shared" si="81"/>
        <v>34.003395711246348</v>
      </c>
      <c r="AB198" s="54">
        <f t="shared" si="74"/>
        <v>57.624107568792972</v>
      </c>
      <c r="AC198" s="54">
        <f t="shared" si="66"/>
        <v>34.003395711246348</v>
      </c>
    </row>
    <row r="199" spans="1:29" x14ac:dyDescent="0.25">
      <c r="A199" s="61">
        <f t="shared" si="67"/>
        <v>4.0555075646524132</v>
      </c>
      <c r="B199" s="43">
        <f t="shared" si="75"/>
        <v>475</v>
      </c>
      <c r="C199" s="42">
        <f t="shared" si="84"/>
        <v>203.52979999999997</v>
      </c>
      <c r="D199" s="51">
        <f t="shared" si="84"/>
        <v>300</v>
      </c>
      <c r="E199" s="56">
        <f t="shared" si="84"/>
        <v>0.2</v>
      </c>
      <c r="F199" s="57">
        <f t="shared" si="84"/>
        <v>980.23210993750001</v>
      </c>
      <c r="G199" s="58">
        <f t="shared" si="84"/>
        <v>2.6584931595742973E-4</v>
      </c>
      <c r="H199" s="58">
        <f t="shared" si="84"/>
        <v>4.3110319016750285E-4</v>
      </c>
      <c r="I199" s="48">
        <f t="shared" si="84"/>
        <v>203.52979999999997</v>
      </c>
      <c r="J199" s="49">
        <f t="shared" si="76"/>
        <v>3.2534631569785533E-2</v>
      </c>
      <c r="K199" s="50">
        <f t="shared" si="77"/>
        <v>4.0555075646524132</v>
      </c>
      <c r="L199" s="51">
        <f t="shared" si="59"/>
        <v>3043452.9995053699</v>
      </c>
      <c r="M199" s="49">
        <f t="shared" si="60"/>
        <v>1.9680914997385054E-2</v>
      </c>
      <c r="N199" s="43">
        <f t="shared" si="61"/>
        <v>2.3384489601295542</v>
      </c>
      <c r="O199" s="43">
        <f t="shared" si="62"/>
        <v>2.3384489601295542</v>
      </c>
      <c r="P199" s="52">
        <f t="shared" si="78"/>
        <v>35.723197102064375</v>
      </c>
      <c r="Q199" s="52">
        <f t="shared" si="69"/>
        <v>57.928997026828903</v>
      </c>
      <c r="R199" s="54">
        <f t="shared" si="79"/>
        <v>8.8031107970115379</v>
      </c>
      <c r="S199" s="54">
        <f t="shared" si="70"/>
        <v>89.525981252140852</v>
      </c>
      <c r="T199" s="54">
        <f t="shared" si="71"/>
        <v>38.06164606219393</v>
      </c>
      <c r="U199" s="54">
        <f t="shared" si="72"/>
        <v>51.464335189946922</v>
      </c>
      <c r="V199" s="54">
        <f t="shared" si="63"/>
        <v>373.09247627238693</v>
      </c>
      <c r="W199" s="54">
        <f t="shared" si="64"/>
        <v>772.61888374111606</v>
      </c>
      <c r="X199" s="54">
        <f t="shared" si="65"/>
        <v>1044.6820177446491</v>
      </c>
      <c r="Y199" s="54">
        <f t="shared" si="73"/>
        <v>1817.3009014857653</v>
      </c>
      <c r="Z199" s="43">
        <f t="shared" si="80"/>
        <v>26.125000000000004</v>
      </c>
      <c r="AA199" s="54">
        <f t="shared" si="81"/>
        <v>33.81356649412907</v>
      </c>
      <c r="AB199" s="54">
        <f t="shared" si="74"/>
        <v>57.928997026828903</v>
      </c>
      <c r="AC199" s="54">
        <f t="shared" si="66"/>
        <v>33.81356649412907</v>
      </c>
    </row>
    <row r="200" spans="1:29" x14ac:dyDescent="0.25">
      <c r="A200" s="61">
        <f t="shared" si="67"/>
        <v>4.076852341308479</v>
      </c>
      <c r="B200" s="43">
        <f t="shared" si="75"/>
        <v>477.5</v>
      </c>
      <c r="C200" s="42">
        <f t="shared" si="84"/>
        <v>203.52979999999997</v>
      </c>
      <c r="D200" s="51">
        <f t="shared" si="84"/>
        <v>300</v>
      </c>
      <c r="E200" s="56">
        <f t="shared" si="84"/>
        <v>0.2</v>
      </c>
      <c r="F200" s="57">
        <f t="shared" si="84"/>
        <v>980.23210993750001</v>
      </c>
      <c r="G200" s="58">
        <f t="shared" si="84"/>
        <v>2.6584931595742973E-4</v>
      </c>
      <c r="H200" s="58">
        <f t="shared" si="84"/>
        <v>4.3110319016750285E-4</v>
      </c>
      <c r="I200" s="48">
        <f t="shared" si="84"/>
        <v>203.52979999999997</v>
      </c>
      <c r="J200" s="49">
        <f t="shared" si="76"/>
        <v>3.2534631569785533E-2</v>
      </c>
      <c r="K200" s="50">
        <f t="shared" si="77"/>
        <v>4.076852341308479</v>
      </c>
      <c r="L200" s="51">
        <f t="shared" si="59"/>
        <v>3059471.1731869783</v>
      </c>
      <c r="M200" s="49">
        <f t="shared" si="60"/>
        <v>1.9680222108667742E-2</v>
      </c>
      <c r="N200" s="43">
        <f t="shared" si="61"/>
        <v>2.3630457927107069</v>
      </c>
      <c r="O200" s="43">
        <f t="shared" si="62"/>
        <v>2.3630457927107069</v>
      </c>
      <c r="P200" s="52">
        <f t="shared" si="78"/>
        <v>35.911213928917341</v>
      </c>
      <c r="Q200" s="52">
        <f t="shared" si="69"/>
        <v>58.233886484864847</v>
      </c>
      <c r="R200" s="54">
        <f t="shared" si="79"/>
        <v>8.8031107970115379</v>
      </c>
      <c r="S200" s="54">
        <f t="shared" si="70"/>
        <v>90.068081202192062</v>
      </c>
      <c r="T200" s="54">
        <f t="shared" si="71"/>
        <v>38.274259721628049</v>
      </c>
      <c r="U200" s="54">
        <f t="shared" si="72"/>
        <v>51.79382148056402</v>
      </c>
      <c r="V200" s="54">
        <f t="shared" si="63"/>
        <v>375.17658363227332</v>
      </c>
      <c r="W200" s="54">
        <f t="shared" si="64"/>
        <v>781.0238896186919</v>
      </c>
      <c r="X200" s="54">
        <f t="shared" si="65"/>
        <v>1056.9038357679196</v>
      </c>
      <c r="Y200" s="54">
        <f t="shared" si="73"/>
        <v>1837.9277253866117</v>
      </c>
      <c r="Z200" s="43">
        <f t="shared" si="80"/>
        <v>26.262500000000003</v>
      </c>
      <c r="AA200" s="54">
        <f t="shared" si="81"/>
        <v>33.625732002668663</v>
      </c>
      <c r="AB200" s="54">
        <f t="shared" si="74"/>
        <v>58.233886484864847</v>
      </c>
      <c r="AC200" s="54">
        <f t="shared" si="66"/>
        <v>33.625732002668663</v>
      </c>
    </row>
    <row r="201" spans="1:29" x14ac:dyDescent="0.25">
      <c r="A201" s="61">
        <f t="shared" si="67"/>
        <v>4.0981971179645438</v>
      </c>
      <c r="B201" s="43">
        <f t="shared" si="75"/>
        <v>480</v>
      </c>
      <c r="C201" s="42">
        <f t="shared" si="84"/>
        <v>203.52979999999997</v>
      </c>
      <c r="D201" s="51">
        <f t="shared" si="84"/>
        <v>300</v>
      </c>
      <c r="E201" s="56">
        <f t="shared" si="84"/>
        <v>0.2</v>
      </c>
      <c r="F201" s="57">
        <f t="shared" si="84"/>
        <v>980.23210993750001</v>
      </c>
      <c r="G201" s="58">
        <f t="shared" si="84"/>
        <v>2.6584931595742973E-4</v>
      </c>
      <c r="H201" s="58">
        <f t="shared" si="84"/>
        <v>4.3110319016750285E-4</v>
      </c>
      <c r="I201" s="48">
        <f t="shared" si="84"/>
        <v>203.52979999999997</v>
      </c>
      <c r="J201" s="49">
        <f t="shared" si="76"/>
        <v>3.2534631569785533E-2</v>
      </c>
      <c r="K201" s="50">
        <f t="shared" si="77"/>
        <v>4.0981971179645438</v>
      </c>
      <c r="L201" s="51">
        <f t="shared" si="59"/>
        <v>3075489.3468685853</v>
      </c>
      <c r="M201" s="49">
        <f t="shared" si="60"/>
        <v>1.9679536015877786E-2</v>
      </c>
      <c r="N201" s="43">
        <f t="shared" si="61"/>
        <v>2.3877712569206104</v>
      </c>
      <c r="O201" s="43">
        <f t="shared" si="62"/>
        <v>2.3877712569206104</v>
      </c>
      <c r="P201" s="52">
        <f t="shared" si="78"/>
        <v>36.099230755770314</v>
      </c>
      <c r="Q201" s="52">
        <f t="shared" si="69"/>
        <v>58.538775942900784</v>
      </c>
      <c r="R201" s="54">
        <f t="shared" si="79"/>
        <v>8.8031107970115379</v>
      </c>
      <c r="S201" s="54">
        <f t="shared" si="70"/>
        <v>90.610438415500781</v>
      </c>
      <c r="T201" s="54">
        <f t="shared" si="71"/>
        <v>38.487002012690922</v>
      </c>
      <c r="U201" s="54">
        <f t="shared" si="72"/>
        <v>52.123436402809858</v>
      </c>
      <c r="V201" s="54">
        <f t="shared" si="63"/>
        <v>377.26195188068829</v>
      </c>
      <c r="W201" s="54">
        <f t="shared" si="64"/>
        <v>789.47696436289073</v>
      </c>
      <c r="X201" s="54">
        <f t="shared" si="65"/>
        <v>1069.1986954422537</v>
      </c>
      <c r="Y201" s="54">
        <f t="shared" si="73"/>
        <v>1858.6756598051443</v>
      </c>
      <c r="Z201" s="43">
        <f t="shared" si="80"/>
        <v>26.400000000000002</v>
      </c>
      <c r="AA201" s="54">
        <f t="shared" si="81"/>
        <v>33.439861062070186</v>
      </c>
      <c r="AB201" s="54">
        <f t="shared" si="74"/>
        <v>58.538775942900784</v>
      </c>
      <c r="AC201" s="54">
        <f t="shared" si="66"/>
        <v>33.439861062070186</v>
      </c>
    </row>
    <row r="202" spans="1:29" x14ac:dyDescent="0.25">
      <c r="A202" s="61">
        <f t="shared" si="67"/>
        <v>4.1195418946206095</v>
      </c>
      <c r="B202" s="43">
        <f t="shared" si="75"/>
        <v>482.5</v>
      </c>
      <c r="C202" s="42">
        <f t="shared" si="84"/>
        <v>203.52979999999997</v>
      </c>
      <c r="D202" s="51">
        <f t="shared" si="84"/>
        <v>300</v>
      </c>
      <c r="E202" s="56">
        <f t="shared" si="84"/>
        <v>0.2</v>
      </c>
      <c r="F202" s="57">
        <f t="shared" si="84"/>
        <v>980.23210993750001</v>
      </c>
      <c r="G202" s="58">
        <f t="shared" si="84"/>
        <v>2.6584931595742973E-4</v>
      </c>
      <c r="H202" s="58">
        <f t="shared" si="84"/>
        <v>4.3110319016750285E-4</v>
      </c>
      <c r="I202" s="48">
        <f t="shared" si="84"/>
        <v>203.52979999999997</v>
      </c>
      <c r="J202" s="49">
        <f t="shared" si="76"/>
        <v>3.2534631569785533E-2</v>
      </c>
      <c r="K202" s="50">
        <f t="shared" si="77"/>
        <v>4.1195418946206095</v>
      </c>
      <c r="L202" s="51">
        <f t="shared" ref="L202:L249" si="85">(F202*K202*I202)/G202/1000</f>
        <v>3091507.5205501923</v>
      </c>
      <c r="M202" s="49">
        <f t="shared" ref="M202:M249" si="86">(1.14-2*LOG((E202/1000)/(I202/1000)+(21.25/L202^0.9)))^-2</f>
        <v>1.9678856617762287E-2</v>
      </c>
      <c r="N202" s="43">
        <f t="shared" ref="N202:N249" si="87">(0.5*F202*K202^2*D202/(I202/1000)*M202/100000)</f>
        <v>2.4126253524972552</v>
      </c>
      <c r="O202" s="43">
        <f t="shared" ref="O202:O249" si="88">(0.5*F202*K202^2*D202/(I202/1000)*M202/100000)</f>
        <v>2.4126253524972552</v>
      </c>
      <c r="P202" s="52">
        <f t="shared" si="78"/>
        <v>36.28724758262328</v>
      </c>
      <c r="Q202" s="52">
        <f t="shared" si="69"/>
        <v>58.843665400936722</v>
      </c>
      <c r="R202" s="54">
        <f t="shared" si="79"/>
        <v>8.8031107970115379</v>
      </c>
      <c r="S202" s="54">
        <f t="shared" si="70"/>
        <v>91.15305289154297</v>
      </c>
      <c r="T202" s="54">
        <f t="shared" si="71"/>
        <v>38.699872935120538</v>
      </c>
      <c r="U202" s="54">
        <f t="shared" si="72"/>
        <v>52.453179956422446</v>
      </c>
      <c r="V202" s="54">
        <f t="shared" ref="V202:V249" si="89">T202*(F202/100)</f>
        <v>379.34858101506353</v>
      </c>
      <c r="W202" s="54">
        <f t="shared" ref="W202:W249" si="90">T202/3600/C$3*B202*100</f>
        <v>797.97814919639575</v>
      </c>
      <c r="X202" s="54">
        <f t="shared" ref="X202:X249" si="91">U202/3600/C$3*B202*100</f>
        <v>1081.5666379903344</v>
      </c>
      <c r="Y202" s="54">
        <f t="shared" si="73"/>
        <v>1879.54478718673</v>
      </c>
      <c r="Z202" s="43">
        <f t="shared" si="80"/>
        <v>26.537500000000005</v>
      </c>
      <c r="AA202" s="54">
        <f t="shared" si="81"/>
        <v>33.255923143665783</v>
      </c>
      <c r="AB202" s="54">
        <f t="shared" si="74"/>
        <v>58.843665400936722</v>
      </c>
      <c r="AC202" s="54">
        <f t="shared" ref="AC202:AC249" si="92">AA202</f>
        <v>33.255923143665783</v>
      </c>
    </row>
    <row r="203" spans="1:29" x14ac:dyDescent="0.25">
      <c r="A203" s="61">
        <f t="shared" ref="A203:A249" si="93">B203/J203/3600</f>
        <v>4.1408866712766752</v>
      </c>
      <c r="B203" s="43">
        <f t="shared" si="75"/>
        <v>485</v>
      </c>
      <c r="C203" s="42">
        <f t="shared" ref="C203:I218" si="94">C202</f>
        <v>203.52979999999997</v>
      </c>
      <c r="D203" s="51">
        <f t="shared" si="94"/>
        <v>300</v>
      </c>
      <c r="E203" s="56">
        <f t="shared" si="94"/>
        <v>0.2</v>
      </c>
      <c r="F203" s="57">
        <f t="shared" si="94"/>
        <v>980.23210993750001</v>
      </c>
      <c r="G203" s="58">
        <f t="shared" si="94"/>
        <v>2.6584931595742973E-4</v>
      </c>
      <c r="H203" s="58">
        <f t="shared" si="94"/>
        <v>4.3110319016750285E-4</v>
      </c>
      <c r="I203" s="48">
        <f t="shared" si="94"/>
        <v>203.52979999999997</v>
      </c>
      <c r="J203" s="49">
        <f t="shared" si="76"/>
        <v>3.2534631569785533E-2</v>
      </c>
      <c r="K203" s="50">
        <f t="shared" si="77"/>
        <v>4.1408866712766752</v>
      </c>
      <c r="L203" s="51">
        <f t="shared" si="85"/>
        <v>3107525.6942317998</v>
      </c>
      <c r="M203" s="49">
        <f t="shared" si="86"/>
        <v>1.9678183815087309E-2</v>
      </c>
      <c r="N203" s="43">
        <f t="shared" si="87"/>
        <v>2.4376080791812549</v>
      </c>
      <c r="O203" s="43">
        <f t="shared" si="88"/>
        <v>2.4376080791812549</v>
      </c>
      <c r="P203" s="52">
        <f t="shared" si="78"/>
        <v>36.475264409476253</v>
      </c>
      <c r="Q203" s="52">
        <f t="shared" ref="Q203:Q249" si="95">(B203/3600)*H203/2/PI()/G$4/0.000000000001*(LN(G$3/(C203/2000))+C$4)/100000</f>
        <v>59.148554858972666</v>
      </c>
      <c r="R203" s="54">
        <f t="shared" si="79"/>
        <v>8.8031107970115379</v>
      </c>
      <c r="S203" s="54">
        <f t="shared" ref="S203:S249" si="96">O203+N203+P203+Q203-R203</f>
        <v>91.69592462979989</v>
      </c>
      <c r="T203" s="54">
        <f t="shared" ref="T203:T249" si="97">N203+P203</f>
        <v>38.912872488657506</v>
      </c>
      <c r="U203" s="54">
        <f t="shared" ref="U203:U249" si="98">O203+Q203-R203</f>
        <v>52.783052141142377</v>
      </c>
      <c r="V203" s="54">
        <f t="shared" si="89"/>
        <v>381.43647103285645</v>
      </c>
      <c r="W203" s="54">
        <f t="shared" si="90"/>
        <v>806.52748534183297</v>
      </c>
      <c r="X203" s="54">
        <f t="shared" si="91"/>
        <v>1094.0077046347885</v>
      </c>
      <c r="Y203" s="54">
        <f t="shared" ref="Y203:Y249" si="99">X203+W203</f>
        <v>1900.5351899766215</v>
      </c>
      <c r="Z203" s="43">
        <f t="shared" si="80"/>
        <v>26.675000000000004</v>
      </c>
      <c r="AA203" s="54">
        <f t="shared" si="81"/>
        <v>33.073888348261633</v>
      </c>
      <c r="AB203" s="54">
        <f t="shared" ref="AB203:AB249" si="100">Q203</f>
        <v>59.148554858972666</v>
      </c>
      <c r="AC203" s="54">
        <f t="shared" si="92"/>
        <v>33.073888348261633</v>
      </c>
    </row>
    <row r="204" spans="1:29" x14ac:dyDescent="0.25">
      <c r="A204" s="61">
        <f t="shared" si="93"/>
        <v>4.16223144793274</v>
      </c>
      <c r="B204" s="43">
        <f t="shared" si="75"/>
        <v>487.5</v>
      </c>
      <c r="C204" s="42">
        <f t="shared" si="94"/>
        <v>203.52979999999997</v>
      </c>
      <c r="D204" s="51">
        <f t="shared" si="94"/>
        <v>300</v>
      </c>
      <c r="E204" s="56">
        <f t="shared" si="94"/>
        <v>0.2</v>
      </c>
      <c r="F204" s="57">
        <f t="shared" si="94"/>
        <v>980.23210993750001</v>
      </c>
      <c r="G204" s="58">
        <f t="shared" si="94"/>
        <v>2.6584931595742973E-4</v>
      </c>
      <c r="H204" s="58">
        <f t="shared" si="94"/>
        <v>4.3110319016750285E-4</v>
      </c>
      <c r="I204" s="48">
        <f t="shared" si="94"/>
        <v>203.52979999999997</v>
      </c>
      <c r="J204" s="49">
        <f t="shared" si="76"/>
        <v>3.2534631569785533E-2</v>
      </c>
      <c r="K204" s="50">
        <f t="shared" si="77"/>
        <v>4.16223144793274</v>
      </c>
      <c r="L204" s="51">
        <f t="shared" si="85"/>
        <v>3123543.8679134068</v>
      </c>
      <c r="M204" s="49">
        <f t="shared" si="86"/>
        <v>1.9677517510587567E-2</v>
      </c>
      <c r="N204" s="43">
        <f t="shared" si="87"/>
        <v>2.462719436715811</v>
      </c>
      <c r="O204" s="43">
        <f t="shared" si="88"/>
        <v>2.462719436715811</v>
      </c>
      <c r="P204" s="52">
        <f t="shared" si="78"/>
        <v>36.663281236329226</v>
      </c>
      <c r="Q204" s="52">
        <f t="shared" si="95"/>
        <v>59.453444317008604</v>
      </c>
      <c r="R204" s="54">
        <f t="shared" si="79"/>
        <v>8.8031107970115379</v>
      </c>
      <c r="S204" s="54">
        <f t="shared" si="96"/>
        <v>92.239053629757919</v>
      </c>
      <c r="T204" s="54">
        <f t="shared" si="97"/>
        <v>39.126000673045034</v>
      </c>
      <c r="U204" s="54">
        <f t="shared" si="98"/>
        <v>53.113052956712878</v>
      </c>
      <c r="V204" s="54">
        <f t="shared" si="89"/>
        <v>383.52562193154978</v>
      </c>
      <c r="W204" s="54">
        <f t="shared" si="90"/>
        <v>815.12501402177156</v>
      </c>
      <c r="X204" s="54">
        <f t="shared" si="91"/>
        <v>1106.5219365981848</v>
      </c>
      <c r="Y204" s="54">
        <f t="shared" si="99"/>
        <v>1921.6469506199564</v>
      </c>
      <c r="Z204" s="43">
        <f t="shared" si="80"/>
        <v>26.812500000000004</v>
      </c>
      <c r="AA204" s="54">
        <f t="shared" si="81"/>
        <v>32.893727389997451</v>
      </c>
      <c r="AB204" s="54">
        <f t="shared" si="100"/>
        <v>59.453444317008604</v>
      </c>
      <c r="AC204" s="54">
        <f t="shared" si="92"/>
        <v>32.893727389997451</v>
      </c>
    </row>
    <row r="205" spans="1:29" x14ac:dyDescent="0.25">
      <c r="A205" s="61">
        <f t="shared" si="93"/>
        <v>4.1835762245888057</v>
      </c>
      <c r="B205" s="43">
        <f t="shared" si="75"/>
        <v>490</v>
      </c>
      <c r="C205" s="42">
        <f t="shared" si="94"/>
        <v>203.52979999999997</v>
      </c>
      <c r="D205" s="51">
        <f t="shared" si="94"/>
        <v>300</v>
      </c>
      <c r="E205" s="56">
        <f t="shared" si="94"/>
        <v>0.2</v>
      </c>
      <c r="F205" s="57">
        <f t="shared" si="94"/>
        <v>980.23210993750001</v>
      </c>
      <c r="G205" s="58">
        <f t="shared" si="94"/>
        <v>2.6584931595742973E-4</v>
      </c>
      <c r="H205" s="58">
        <f t="shared" si="94"/>
        <v>4.3110319016750285E-4</v>
      </c>
      <c r="I205" s="48">
        <f t="shared" si="94"/>
        <v>203.52979999999997</v>
      </c>
      <c r="J205" s="49">
        <f t="shared" si="76"/>
        <v>3.2534631569785533E-2</v>
      </c>
      <c r="K205" s="50">
        <f t="shared" si="77"/>
        <v>4.1835762245888057</v>
      </c>
      <c r="L205" s="51">
        <f t="shared" si="85"/>
        <v>3139562.0415950143</v>
      </c>
      <c r="M205" s="49">
        <f t="shared" si="86"/>
        <v>1.9676857608917589E-2</v>
      </c>
      <c r="N205" s="43">
        <f t="shared" si="87"/>
        <v>2.4879594248466717</v>
      </c>
      <c r="O205" s="43">
        <f t="shared" si="88"/>
        <v>2.4879594248466717</v>
      </c>
      <c r="P205" s="52">
        <f t="shared" si="78"/>
        <v>36.851298063182192</v>
      </c>
      <c r="Q205" s="52">
        <f t="shared" si="95"/>
        <v>59.758333775044541</v>
      </c>
      <c r="R205" s="54">
        <f t="shared" si="79"/>
        <v>8.8031107970115379</v>
      </c>
      <c r="S205" s="54">
        <f t="shared" si="96"/>
        <v>92.782439890908535</v>
      </c>
      <c r="T205" s="54">
        <f t="shared" si="97"/>
        <v>39.339257488028863</v>
      </c>
      <c r="U205" s="54">
        <f t="shared" si="98"/>
        <v>53.443182402879671</v>
      </c>
      <c r="V205" s="54">
        <f t="shared" si="89"/>
        <v>385.61603370865129</v>
      </c>
      <c r="W205" s="54">
        <f t="shared" si="90"/>
        <v>823.77077645872396</v>
      </c>
      <c r="X205" s="54">
        <f t="shared" si="91"/>
        <v>1119.1093751030357</v>
      </c>
      <c r="Y205" s="54">
        <f t="shared" si="99"/>
        <v>1942.8801515617597</v>
      </c>
      <c r="Z205" s="43">
        <f t="shared" si="80"/>
        <v>26.950000000000003</v>
      </c>
      <c r="AA205" s="54">
        <f t="shared" si="81"/>
        <v>32.715411580700042</v>
      </c>
      <c r="AB205" s="54">
        <f t="shared" si="100"/>
        <v>59.758333775044541</v>
      </c>
      <c r="AC205" s="54">
        <f t="shared" si="92"/>
        <v>32.715411580700042</v>
      </c>
    </row>
    <row r="206" spans="1:29" x14ac:dyDescent="0.25">
      <c r="A206" s="61">
        <f t="shared" si="93"/>
        <v>4.2049210012448706</v>
      </c>
      <c r="B206" s="43">
        <f t="shared" si="75"/>
        <v>492.5</v>
      </c>
      <c r="C206" s="42">
        <f t="shared" si="94"/>
        <v>203.52979999999997</v>
      </c>
      <c r="D206" s="51">
        <f t="shared" si="94"/>
        <v>300</v>
      </c>
      <c r="E206" s="56">
        <f t="shared" si="94"/>
        <v>0.2</v>
      </c>
      <c r="F206" s="57">
        <f t="shared" si="94"/>
        <v>980.23210993750001</v>
      </c>
      <c r="G206" s="58">
        <f t="shared" si="94"/>
        <v>2.6584931595742973E-4</v>
      </c>
      <c r="H206" s="58">
        <f t="shared" si="94"/>
        <v>4.3110319016750285E-4</v>
      </c>
      <c r="I206" s="48">
        <f t="shared" si="94"/>
        <v>203.52979999999997</v>
      </c>
      <c r="J206" s="49">
        <f t="shared" si="76"/>
        <v>3.2534631569785533E-2</v>
      </c>
      <c r="K206" s="50">
        <f t="shared" si="77"/>
        <v>4.2049210012448706</v>
      </c>
      <c r="L206" s="51">
        <f t="shared" si="85"/>
        <v>3155580.2152766208</v>
      </c>
      <c r="M206" s="49">
        <f t="shared" si="86"/>
        <v>1.9676204016604321E-2</v>
      </c>
      <c r="N206" s="43">
        <f t="shared" si="87"/>
        <v>2.513328043322093</v>
      </c>
      <c r="O206" s="43">
        <f t="shared" si="88"/>
        <v>2.513328043322093</v>
      </c>
      <c r="P206" s="52">
        <f t="shared" si="78"/>
        <v>37.039314890035165</v>
      </c>
      <c r="Q206" s="52">
        <f t="shared" si="95"/>
        <v>60.0632232330805</v>
      </c>
      <c r="R206" s="54">
        <f t="shared" si="79"/>
        <v>8.8031107970115379</v>
      </c>
      <c r="S206" s="54">
        <f t="shared" si="96"/>
        <v>93.326083412748304</v>
      </c>
      <c r="T206" s="54">
        <f t="shared" si="97"/>
        <v>39.552642933357255</v>
      </c>
      <c r="U206" s="54">
        <f t="shared" si="98"/>
        <v>53.773440479391056</v>
      </c>
      <c r="V206" s="54">
        <f t="shared" si="89"/>
        <v>387.70770636169328</v>
      </c>
      <c r="W206" s="54">
        <f t="shared" si="90"/>
        <v>832.46481387514746</v>
      </c>
      <c r="X206" s="54">
        <f t="shared" si="91"/>
        <v>1131.7700613717989</v>
      </c>
      <c r="Y206" s="54">
        <f t="shared" si="99"/>
        <v>1964.2348752469463</v>
      </c>
      <c r="Z206" s="43">
        <f t="shared" si="80"/>
        <v>27.087500000000002</v>
      </c>
      <c r="AA206" s="54">
        <f t="shared" si="81"/>
        <v>32.538912814713349</v>
      </c>
      <c r="AB206" s="54">
        <f t="shared" si="100"/>
        <v>60.0632232330805</v>
      </c>
      <c r="AC206" s="54">
        <f t="shared" si="92"/>
        <v>32.538912814713349</v>
      </c>
    </row>
    <row r="207" spans="1:29" x14ac:dyDescent="0.25">
      <c r="A207" s="61">
        <f t="shared" si="93"/>
        <v>4.2262657779009363</v>
      </c>
      <c r="B207" s="43">
        <f t="shared" si="75"/>
        <v>495</v>
      </c>
      <c r="C207" s="42">
        <f t="shared" si="94"/>
        <v>203.52979999999997</v>
      </c>
      <c r="D207" s="51">
        <f t="shared" si="94"/>
        <v>300</v>
      </c>
      <c r="E207" s="56">
        <f t="shared" si="94"/>
        <v>0.2</v>
      </c>
      <c r="F207" s="57">
        <f t="shared" si="94"/>
        <v>980.23210993750001</v>
      </c>
      <c r="G207" s="58">
        <f t="shared" si="94"/>
        <v>2.6584931595742973E-4</v>
      </c>
      <c r="H207" s="58">
        <f t="shared" si="94"/>
        <v>4.3110319016750285E-4</v>
      </c>
      <c r="I207" s="48">
        <f t="shared" si="94"/>
        <v>203.52979999999997</v>
      </c>
      <c r="J207" s="49">
        <f t="shared" si="76"/>
        <v>3.2534631569785533E-2</v>
      </c>
      <c r="K207" s="50">
        <f t="shared" si="77"/>
        <v>4.2262657779009363</v>
      </c>
      <c r="L207" s="51">
        <f t="shared" si="85"/>
        <v>3171598.3889582288</v>
      </c>
      <c r="M207" s="49">
        <f t="shared" si="86"/>
        <v>1.9675556642001157E-2</v>
      </c>
      <c r="N207" s="43">
        <f t="shared" si="87"/>
        <v>2.5388252918928003</v>
      </c>
      <c r="O207" s="43">
        <f t="shared" si="88"/>
        <v>2.5388252918928003</v>
      </c>
      <c r="P207" s="52">
        <f t="shared" si="78"/>
        <v>37.227331716888138</v>
      </c>
      <c r="Q207" s="52">
        <f t="shared" si="95"/>
        <v>60.368112691116437</v>
      </c>
      <c r="R207" s="54">
        <f t="shared" si="79"/>
        <v>8.8031107970115379</v>
      </c>
      <c r="S207" s="54">
        <f t="shared" si="96"/>
        <v>93.869984194778638</v>
      </c>
      <c r="T207" s="54">
        <f t="shared" si="97"/>
        <v>39.766157008780937</v>
      </c>
      <c r="U207" s="54">
        <f t="shared" si="98"/>
        <v>54.103827185997702</v>
      </c>
      <c r="V207" s="54">
        <f t="shared" si="89"/>
        <v>389.80063988823241</v>
      </c>
      <c r="W207" s="54">
        <f t="shared" si="90"/>
        <v>841.20716749344297</v>
      </c>
      <c r="X207" s="54">
        <f t="shared" si="91"/>
        <v>1144.5040366268745</v>
      </c>
      <c r="Y207" s="54">
        <f t="shared" si="99"/>
        <v>1985.7112041203175</v>
      </c>
      <c r="Z207" s="43">
        <f t="shared" si="80"/>
        <v>27.225000000000005</v>
      </c>
      <c r="AA207" s="54">
        <f t="shared" si="81"/>
        <v>32.364203554188357</v>
      </c>
      <c r="AB207" s="54">
        <f t="shared" si="100"/>
        <v>60.368112691116437</v>
      </c>
      <c r="AC207" s="54">
        <f t="shared" si="92"/>
        <v>32.364203554188357</v>
      </c>
    </row>
    <row r="208" spans="1:29" x14ac:dyDescent="0.25">
      <c r="A208" s="61">
        <f t="shared" si="93"/>
        <v>4.2476105545570011</v>
      </c>
      <c r="B208" s="43">
        <f t="shared" si="75"/>
        <v>497.5</v>
      </c>
      <c r="C208" s="42">
        <f t="shared" si="94"/>
        <v>203.52979999999997</v>
      </c>
      <c r="D208" s="51">
        <f t="shared" si="94"/>
        <v>300</v>
      </c>
      <c r="E208" s="56">
        <f t="shared" si="94"/>
        <v>0.2</v>
      </c>
      <c r="F208" s="57">
        <f t="shared" si="94"/>
        <v>980.23210993750001</v>
      </c>
      <c r="G208" s="58">
        <f t="shared" si="94"/>
        <v>2.6584931595742973E-4</v>
      </c>
      <c r="H208" s="58">
        <f t="shared" si="94"/>
        <v>4.3110319016750285E-4</v>
      </c>
      <c r="I208" s="48">
        <f t="shared" si="94"/>
        <v>203.52979999999997</v>
      </c>
      <c r="J208" s="49">
        <f t="shared" si="76"/>
        <v>3.2534631569785533E-2</v>
      </c>
      <c r="K208" s="50">
        <f t="shared" si="77"/>
        <v>4.2476105545570011</v>
      </c>
      <c r="L208" s="51">
        <f t="shared" si="85"/>
        <v>3187616.5626398348</v>
      </c>
      <c r="M208" s="49">
        <f t="shared" si="86"/>
        <v>1.9674915395243332E-2</v>
      </c>
      <c r="N208" s="43">
        <f t="shared" si="87"/>
        <v>2.5644511703119561</v>
      </c>
      <c r="O208" s="43">
        <f t="shared" si="88"/>
        <v>2.5644511703119561</v>
      </c>
      <c r="P208" s="52">
        <f t="shared" si="78"/>
        <v>37.415348543741104</v>
      </c>
      <c r="Q208" s="52">
        <f t="shared" si="95"/>
        <v>60.673002149152367</v>
      </c>
      <c r="R208" s="54">
        <f t="shared" si="79"/>
        <v>8.8031107970115379</v>
      </c>
      <c r="S208" s="54">
        <f t="shared" si="96"/>
        <v>94.414142236505839</v>
      </c>
      <c r="T208" s="54">
        <f t="shared" si="97"/>
        <v>39.979799714053058</v>
      </c>
      <c r="U208" s="54">
        <f t="shared" si="98"/>
        <v>54.434342522452781</v>
      </c>
      <c r="V208" s="54">
        <f t="shared" si="89"/>
        <v>391.8948342858489</v>
      </c>
      <c r="W208" s="54">
        <f t="shared" si="90"/>
        <v>849.99787853595694</v>
      </c>
      <c r="X208" s="54">
        <f t="shared" si="91"/>
        <v>1157.3113420906093</v>
      </c>
      <c r="Y208" s="54">
        <f t="shared" si="99"/>
        <v>2007.3092206265662</v>
      </c>
      <c r="Z208" s="43">
        <f t="shared" si="80"/>
        <v>27.362500000000004</v>
      </c>
      <c r="AA208" s="54">
        <f t="shared" si="81"/>
        <v>32.191256814816278</v>
      </c>
      <c r="AB208" s="54">
        <f t="shared" si="100"/>
        <v>60.673002149152367</v>
      </c>
      <c r="AC208" s="54">
        <f t="shared" si="92"/>
        <v>32.191256814816278</v>
      </c>
    </row>
    <row r="209" spans="1:29" x14ac:dyDescent="0.25">
      <c r="A209" s="61">
        <f t="shared" si="93"/>
        <v>4.2689553312130668</v>
      </c>
      <c r="B209" s="43">
        <f t="shared" si="75"/>
        <v>500</v>
      </c>
      <c r="C209" s="42">
        <f t="shared" si="94"/>
        <v>203.52979999999997</v>
      </c>
      <c r="D209" s="51">
        <f t="shared" si="94"/>
        <v>300</v>
      </c>
      <c r="E209" s="56">
        <f t="shared" si="94"/>
        <v>0.2</v>
      </c>
      <c r="F209" s="57">
        <f t="shared" si="94"/>
        <v>980.23210993750001</v>
      </c>
      <c r="G209" s="58">
        <f t="shared" si="94"/>
        <v>2.6584931595742973E-4</v>
      </c>
      <c r="H209" s="58">
        <f t="shared" si="94"/>
        <v>4.3110319016750285E-4</v>
      </c>
      <c r="I209" s="48">
        <f t="shared" si="94"/>
        <v>203.52979999999997</v>
      </c>
      <c r="J209" s="49">
        <f t="shared" si="76"/>
        <v>3.2534631569785533E-2</v>
      </c>
      <c r="K209" s="50">
        <f t="shared" si="77"/>
        <v>4.2689553312130668</v>
      </c>
      <c r="L209" s="51">
        <f t="shared" si="85"/>
        <v>3203634.7363214432</v>
      </c>
      <c r="M209" s="49">
        <f t="shared" si="86"/>
        <v>1.9674280188204569E-2</v>
      </c>
      <c r="N209" s="43">
        <f t="shared" si="87"/>
        <v>2.5902056783351193</v>
      </c>
      <c r="O209" s="43">
        <f t="shared" si="88"/>
        <v>2.5902056783351193</v>
      </c>
      <c r="P209" s="52">
        <f t="shared" si="78"/>
        <v>37.603365370594076</v>
      </c>
      <c r="Q209" s="52">
        <f t="shared" si="95"/>
        <v>60.977891607188319</v>
      </c>
      <c r="R209" s="54">
        <f t="shared" si="79"/>
        <v>8.8031107970115379</v>
      </c>
      <c r="S209" s="54">
        <f t="shared" si="96"/>
        <v>94.958557537441095</v>
      </c>
      <c r="T209" s="54">
        <f t="shared" si="97"/>
        <v>40.193571048929194</v>
      </c>
      <c r="U209" s="54">
        <f t="shared" si="98"/>
        <v>54.764986488511894</v>
      </c>
      <c r="V209" s="54">
        <f t="shared" si="89"/>
        <v>393.99028955214681</v>
      </c>
      <c r="W209" s="54">
        <f t="shared" si="90"/>
        <v>858.83698822498275</v>
      </c>
      <c r="X209" s="54">
        <f t="shared" si="91"/>
        <v>1170.1920189852967</v>
      </c>
      <c r="Y209" s="54">
        <f t="shared" si="99"/>
        <v>2029.0290072102794</v>
      </c>
      <c r="Z209" s="43">
        <f t="shared" si="80"/>
        <v>27.500000000000004</v>
      </c>
      <c r="AA209" s="54">
        <f t="shared" si="81"/>
        <v>32.020046151989959</v>
      </c>
      <c r="AB209" s="54">
        <f t="shared" si="100"/>
        <v>60.977891607188319</v>
      </c>
      <c r="AC209" s="54">
        <f t="shared" si="92"/>
        <v>32.020046151989959</v>
      </c>
    </row>
    <row r="210" spans="1:29" x14ac:dyDescent="0.25">
      <c r="A210" s="61">
        <f t="shared" si="93"/>
        <v>4.2903001078691316</v>
      </c>
      <c r="B210" s="43">
        <f t="shared" si="75"/>
        <v>502.5</v>
      </c>
      <c r="C210" s="42">
        <f t="shared" si="94"/>
        <v>203.52979999999997</v>
      </c>
      <c r="D210" s="51">
        <f t="shared" si="94"/>
        <v>300</v>
      </c>
      <c r="E210" s="56">
        <f t="shared" si="94"/>
        <v>0.2</v>
      </c>
      <c r="F210" s="57">
        <f t="shared" si="94"/>
        <v>980.23210993750001</v>
      </c>
      <c r="G210" s="58">
        <f t="shared" si="94"/>
        <v>2.6584931595742973E-4</v>
      </c>
      <c r="H210" s="58">
        <f t="shared" si="94"/>
        <v>4.3110319016750285E-4</v>
      </c>
      <c r="I210" s="48">
        <f t="shared" si="94"/>
        <v>203.52979999999997</v>
      </c>
      <c r="J210" s="49">
        <f t="shared" si="76"/>
        <v>3.2534631569785533E-2</v>
      </c>
      <c r="K210" s="50">
        <f t="shared" si="77"/>
        <v>4.2903001078691316</v>
      </c>
      <c r="L210" s="51">
        <f t="shared" si="85"/>
        <v>3219652.9100030498</v>
      </c>
      <c r="M210" s="49">
        <f t="shared" si="86"/>
        <v>1.9673650934455045E-2</v>
      </c>
      <c r="N210" s="43">
        <f t="shared" si="87"/>
        <v>2.6160888157202087</v>
      </c>
      <c r="O210" s="43">
        <f t="shared" si="88"/>
        <v>2.6160888157202087</v>
      </c>
      <c r="P210" s="52">
        <f t="shared" si="78"/>
        <v>37.791382197447057</v>
      </c>
      <c r="Q210" s="52">
        <f t="shared" si="95"/>
        <v>61.282781065224249</v>
      </c>
      <c r="R210" s="54">
        <f t="shared" si="79"/>
        <v>8.8031107970115379</v>
      </c>
      <c r="S210" s="54">
        <f t="shared" si="96"/>
        <v>95.503230097100172</v>
      </c>
      <c r="T210" s="54">
        <f t="shared" si="97"/>
        <v>40.407471013167267</v>
      </c>
      <c r="U210" s="54">
        <f t="shared" si="98"/>
        <v>55.095759083932919</v>
      </c>
      <c r="V210" s="54">
        <f t="shared" si="89"/>
        <v>396.08700568475319</v>
      </c>
      <c r="W210" s="54">
        <f t="shared" si="90"/>
        <v>867.72453778275849</v>
      </c>
      <c r="X210" s="54">
        <f t="shared" si="91"/>
        <v>1183.1461085331748</v>
      </c>
      <c r="Y210" s="54">
        <f t="shared" si="99"/>
        <v>2050.8706463159333</v>
      </c>
      <c r="Z210" s="43">
        <f t="shared" si="80"/>
        <v>27.637500000000003</v>
      </c>
      <c r="AA210" s="54">
        <f t="shared" si="81"/>
        <v>31.850545647378318</v>
      </c>
      <c r="AB210" s="54">
        <f t="shared" si="100"/>
        <v>61.282781065224249</v>
      </c>
      <c r="AC210" s="54">
        <f t="shared" si="92"/>
        <v>31.850545647378318</v>
      </c>
    </row>
    <row r="211" spans="1:29" x14ac:dyDescent="0.25">
      <c r="A211" s="61">
        <f t="shared" si="93"/>
        <v>4.3116448845251973</v>
      </c>
      <c r="B211" s="43">
        <f t="shared" si="75"/>
        <v>505</v>
      </c>
      <c r="C211" s="42">
        <f t="shared" si="94"/>
        <v>203.52979999999997</v>
      </c>
      <c r="D211" s="51">
        <f t="shared" si="94"/>
        <v>300</v>
      </c>
      <c r="E211" s="56">
        <f t="shared" si="94"/>
        <v>0.2</v>
      </c>
      <c r="F211" s="57">
        <f t="shared" si="94"/>
        <v>980.23210993750001</v>
      </c>
      <c r="G211" s="58">
        <f t="shared" si="94"/>
        <v>2.6584931595742973E-4</v>
      </c>
      <c r="H211" s="58">
        <f t="shared" si="94"/>
        <v>4.3110319016750285E-4</v>
      </c>
      <c r="I211" s="48">
        <f t="shared" si="94"/>
        <v>203.52979999999997</v>
      </c>
      <c r="J211" s="49">
        <f t="shared" si="76"/>
        <v>3.2534631569785533E-2</v>
      </c>
      <c r="K211" s="50">
        <f t="shared" si="77"/>
        <v>4.3116448845251973</v>
      </c>
      <c r="L211" s="51">
        <f t="shared" si="85"/>
        <v>3235671.0836846577</v>
      </c>
      <c r="M211" s="49">
        <f t="shared" si="86"/>
        <v>1.9673027549220543E-2</v>
      </c>
      <c r="N211" s="43">
        <f t="shared" si="87"/>
        <v>2.6421005822274748</v>
      </c>
      <c r="O211" s="43">
        <f t="shared" si="88"/>
        <v>2.6421005822274748</v>
      </c>
      <c r="P211" s="52">
        <f t="shared" si="78"/>
        <v>37.979399024300015</v>
      </c>
      <c r="Q211" s="52">
        <f t="shared" si="95"/>
        <v>61.587670523260186</v>
      </c>
      <c r="R211" s="54">
        <f t="shared" si="79"/>
        <v>8.8031107970115379</v>
      </c>
      <c r="S211" s="54">
        <f t="shared" si="96"/>
        <v>96.048159915003609</v>
      </c>
      <c r="T211" s="54">
        <f t="shared" si="97"/>
        <v>40.621499606527493</v>
      </c>
      <c r="U211" s="54">
        <f t="shared" si="98"/>
        <v>55.426660308476116</v>
      </c>
      <c r="V211" s="54">
        <f t="shared" si="89"/>
        <v>398.18498268131771</v>
      </c>
      <c r="W211" s="54">
        <f t="shared" si="90"/>
        <v>876.66056843146941</v>
      </c>
      <c r="X211" s="54">
        <f t="shared" si="91"/>
        <v>1196.173651956429</v>
      </c>
      <c r="Y211" s="54">
        <f t="shared" si="99"/>
        <v>2072.8342203878983</v>
      </c>
      <c r="Z211" s="43">
        <f t="shared" si="80"/>
        <v>27.775000000000002</v>
      </c>
      <c r="AA211" s="54">
        <f t="shared" si="81"/>
        <v>31.682729895899541</v>
      </c>
      <c r="AB211" s="54">
        <f t="shared" si="100"/>
        <v>61.587670523260186</v>
      </c>
      <c r="AC211" s="54">
        <f t="shared" si="92"/>
        <v>31.682729895899541</v>
      </c>
    </row>
    <row r="212" spans="1:29" x14ac:dyDescent="0.25">
      <c r="A212" s="61">
        <f t="shared" si="93"/>
        <v>4.3329896611812631</v>
      </c>
      <c r="B212" s="43">
        <f t="shared" si="75"/>
        <v>507.5</v>
      </c>
      <c r="C212" s="42">
        <f t="shared" si="94"/>
        <v>203.52979999999997</v>
      </c>
      <c r="D212" s="51">
        <f t="shared" si="94"/>
        <v>300</v>
      </c>
      <c r="E212" s="56">
        <f t="shared" si="94"/>
        <v>0.2</v>
      </c>
      <c r="F212" s="57">
        <f t="shared" si="94"/>
        <v>980.23210993750001</v>
      </c>
      <c r="G212" s="58">
        <f t="shared" si="94"/>
        <v>2.6584931595742973E-4</v>
      </c>
      <c r="H212" s="58">
        <f t="shared" si="94"/>
        <v>4.3110319016750285E-4</v>
      </c>
      <c r="I212" s="48">
        <f t="shared" si="94"/>
        <v>203.52979999999997</v>
      </c>
      <c r="J212" s="49">
        <f t="shared" si="76"/>
        <v>3.2534631569785533E-2</v>
      </c>
      <c r="K212" s="50">
        <f t="shared" si="77"/>
        <v>4.3329896611812631</v>
      </c>
      <c r="L212" s="51">
        <f t="shared" si="85"/>
        <v>3251689.2573662647</v>
      </c>
      <c r="M212" s="49">
        <f t="shared" si="86"/>
        <v>1.9672409949342801E-2</v>
      </c>
      <c r="N212" s="43">
        <f t="shared" si="87"/>
        <v>2.6682409776194604</v>
      </c>
      <c r="O212" s="43">
        <f t="shared" si="88"/>
        <v>2.6682409776194604</v>
      </c>
      <c r="P212" s="52">
        <f t="shared" si="78"/>
        <v>38.167415851152988</v>
      </c>
      <c r="Q212" s="52">
        <f t="shared" si="95"/>
        <v>61.892559981296138</v>
      </c>
      <c r="R212" s="54">
        <f t="shared" si="79"/>
        <v>8.8031107970115379</v>
      </c>
      <c r="S212" s="54">
        <f t="shared" si="96"/>
        <v>96.593346990676508</v>
      </c>
      <c r="T212" s="54">
        <f t="shared" si="97"/>
        <v>40.83565682877245</v>
      </c>
      <c r="U212" s="54">
        <f t="shared" si="98"/>
        <v>55.757690161904051</v>
      </c>
      <c r="V212" s="54">
        <f t="shared" si="89"/>
        <v>400.284220539513</v>
      </c>
      <c r="W212" s="54">
        <f t="shared" si="90"/>
        <v>885.64512139324859</v>
      </c>
      <c r="X212" s="54">
        <f t="shared" si="91"/>
        <v>1209.2746904771925</v>
      </c>
      <c r="Y212" s="54">
        <f t="shared" si="99"/>
        <v>2094.9198118704412</v>
      </c>
      <c r="Z212" s="43">
        <f t="shared" si="80"/>
        <v>27.912500000000005</v>
      </c>
      <c r="AA212" s="54">
        <f t="shared" si="81"/>
        <v>31.516573993079284</v>
      </c>
      <c r="AB212" s="54">
        <f t="shared" si="100"/>
        <v>61.892559981296138</v>
      </c>
      <c r="AC212" s="54">
        <f t="shared" si="92"/>
        <v>31.516573993079284</v>
      </c>
    </row>
    <row r="213" spans="1:29" x14ac:dyDescent="0.25">
      <c r="A213" s="61">
        <f t="shared" si="93"/>
        <v>4.3543344378373279</v>
      </c>
      <c r="B213" s="43">
        <f t="shared" si="75"/>
        <v>510</v>
      </c>
      <c r="C213" s="42">
        <f t="shared" si="94"/>
        <v>203.52979999999997</v>
      </c>
      <c r="D213" s="51">
        <f t="shared" si="94"/>
        <v>300</v>
      </c>
      <c r="E213" s="56">
        <f t="shared" si="94"/>
        <v>0.2</v>
      </c>
      <c r="F213" s="57">
        <f t="shared" si="94"/>
        <v>980.23210993750001</v>
      </c>
      <c r="G213" s="58">
        <f t="shared" si="94"/>
        <v>2.6584931595742973E-4</v>
      </c>
      <c r="H213" s="58">
        <f t="shared" si="94"/>
        <v>4.3110319016750285E-4</v>
      </c>
      <c r="I213" s="48">
        <f t="shared" si="94"/>
        <v>203.52979999999997</v>
      </c>
      <c r="J213" s="49">
        <f t="shared" si="76"/>
        <v>3.2534631569785533E-2</v>
      </c>
      <c r="K213" s="50">
        <f t="shared" si="77"/>
        <v>4.3543344378373279</v>
      </c>
      <c r="L213" s="51">
        <f t="shared" si="85"/>
        <v>3267707.4310478712</v>
      </c>
      <c r="M213" s="49">
        <f t="shared" si="86"/>
        <v>1.9671798053240985E-2</v>
      </c>
      <c r="N213" s="43">
        <f t="shared" si="87"/>
        <v>2.6945100016609667</v>
      </c>
      <c r="O213" s="43">
        <f t="shared" si="88"/>
        <v>2.6945100016609667</v>
      </c>
      <c r="P213" s="52">
        <f t="shared" si="78"/>
        <v>38.355432678005954</v>
      </c>
      <c r="Q213" s="52">
        <f t="shared" si="95"/>
        <v>62.197449439332075</v>
      </c>
      <c r="R213" s="54">
        <f t="shared" si="79"/>
        <v>8.8031107970115379</v>
      </c>
      <c r="S213" s="54">
        <f t="shared" si="96"/>
        <v>97.13879132364842</v>
      </c>
      <c r="T213" s="54">
        <f t="shared" si="97"/>
        <v>41.04994267966692</v>
      </c>
      <c r="U213" s="54">
        <f t="shared" si="98"/>
        <v>56.088848643981507</v>
      </c>
      <c r="V213" s="54">
        <f t="shared" si="89"/>
        <v>402.3847192570334</v>
      </c>
      <c r="W213" s="54">
        <f t="shared" si="90"/>
        <v>894.67823789017643</v>
      </c>
      <c r="X213" s="54">
        <f t="shared" si="91"/>
        <v>1222.4492653175457</v>
      </c>
      <c r="Y213" s="54">
        <f t="shared" si="99"/>
        <v>2117.1275032077219</v>
      </c>
      <c r="Z213" s="43">
        <f t="shared" si="80"/>
        <v>28.050000000000004</v>
      </c>
      <c r="AA213" s="54">
        <f t="shared" si="81"/>
        <v>31.352053522780778</v>
      </c>
      <c r="AB213" s="54">
        <f t="shared" si="100"/>
        <v>62.197449439332075</v>
      </c>
      <c r="AC213" s="54">
        <f t="shared" si="92"/>
        <v>31.352053522780778</v>
      </c>
    </row>
    <row r="214" spans="1:29" x14ac:dyDescent="0.25">
      <c r="A214" s="61">
        <f t="shared" si="93"/>
        <v>4.3756792144933936</v>
      </c>
      <c r="B214" s="43">
        <f t="shared" si="75"/>
        <v>512.5</v>
      </c>
      <c r="C214" s="42">
        <f t="shared" si="94"/>
        <v>203.52979999999997</v>
      </c>
      <c r="D214" s="51">
        <f t="shared" si="94"/>
        <v>300</v>
      </c>
      <c r="E214" s="56">
        <f t="shared" si="94"/>
        <v>0.2</v>
      </c>
      <c r="F214" s="57">
        <f t="shared" si="94"/>
        <v>980.23210993750001</v>
      </c>
      <c r="G214" s="58">
        <f t="shared" si="94"/>
        <v>2.6584931595742973E-4</v>
      </c>
      <c r="H214" s="58">
        <f t="shared" si="94"/>
        <v>4.3110319016750285E-4</v>
      </c>
      <c r="I214" s="48">
        <f t="shared" si="94"/>
        <v>203.52979999999997</v>
      </c>
      <c r="J214" s="49">
        <f t="shared" si="76"/>
        <v>3.2534631569785533E-2</v>
      </c>
      <c r="K214" s="50">
        <f t="shared" si="77"/>
        <v>4.3756792144933936</v>
      </c>
      <c r="L214" s="51">
        <f t="shared" si="85"/>
        <v>3283725.6047294787</v>
      </c>
      <c r="M214" s="49">
        <f t="shared" si="86"/>
        <v>1.9671191780874255E-2</v>
      </c>
      <c r="N214" s="43">
        <f t="shared" si="87"/>
        <v>2.7209076541190265</v>
      </c>
      <c r="O214" s="43">
        <f t="shared" si="88"/>
        <v>2.7209076541190265</v>
      </c>
      <c r="P214" s="52">
        <f t="shared" si="78"/>
        <v>38.543449504858927</v>
      </c>
      <c r="Q214" s="52">
        <f t="shared" si="95"/>
        <v>62.50233889736802</v>
      </c>
      <c r="R214" s="54">
        <f t="shared" si="79"/>
        <v>8.8031107970115379</v>
      </c>
      <c r="S214" s="54">
        <f t="shared" si="96"/>
        <v>97.684492913453468</v>
      </c>
      <c r="T214" s="54">
        <f t="shared" si="97"/>
        <v>41.264357158977951</v>
      </c>
      <c r="U214" s="54">
        <f t="shared" si="98"/>
        <v>56.42013575447551</v>
      </c>
      <c r="V214" s="54">
        <f t="shared" si="89"/>
        <v>404.48647883159538</v>
      </c>
      <c r="W214" s="54">
        <f t="shared" si="90"/>
        <v>903.75995914428199</v>
      </c>
      <c r="X214" s="54">
        <f t="shared" si="91"/>
        <v>1235.6974176995172</v>
      </c>
      <c r="Y214" s="54">
        <f t="shared" si="99"/>
        <v>2139.4573768437995</v>
      </c>
      <c r="Z214" s="43">
        <f t="shared" si="80"/>
        <v>28.187500000000004</v>
      </c>
      <c r="AA214" s="54">
        <f t="shared" si="81"/>
        <v>31.189144545293992</v>
      </c>
      <c r="AB214" s="54">
        <f t="shared" si="100"/>
        <v>62.50233889736802</v>
      </c>
      <c r="AC214" s="54">
        <f t="shared" si="92"/>
        <v>31.189144545293992</v>
      </c>
    </row>
    <row r="215" spans="1:29" x14ac:dyDescent="0.25">
      <c r="A215" s="61">
        <f t="shared" si="93"/>
        <v>4.3970239911494584</v>
      </c>
      <c r="B215" s="43">
        <f t="shared" si="75"/>
        <v>515</v>
      </c>
      <c r="C215" s="42">
        <f t="shared" si="94"/>
        <v>203.52979999999997</v>
      </c>
      <c r="D215" s="51">
        <f t="shared" si="94"/>
        <v>300</v>
      </c>
      <c r="E215" s="56">
        <f t="shared" si="94"/>
        <v>0.2</v>
      </c>
      <c r="F215" s="57">
        <f t="shared" si="94"/>
        <v>980.23210993750001</v>
      </c>
      <c r="G215" s="58">
        <f t="shared" si="94"/>
        <v>2.6584931595742973E-4</v>
      </c>
      <c r="H215" s="58">
        <f t="shared" si="94"/>
        <v>4.3110319016750285E-4</v>
      </c>
      <c r="I215" s="48">
        <f t="shared" si="94"/>
        <v>203.52979999999997</v>
      </c>
      <c r="J215" s="49">
        <f t="shared" si="76"/>
        <v>3.2534631569785533E-2</v>
      </c>
      <c r="K215" s="50">
        <f t="shared" si="77"/>
        <v>4.3970239911494584</v>
      </c>
      <c r="L215" s="51">
        <f t="shared" si="85"/>
        <v>3299743.7784110857</v>
      </c>
      <c r="M215" s="49">
        <f t="shared" si="86"/>
        <v>1.9670591053705444E-2</v>
      </c>
      <c r="N215" s="43">
        <f t="shared" si="87"/>
        <v>2.7474339347628636</v>
      </c>
      <c r="O215" s="43">
        <f t="shared" si="88"/>
        <v>2.7474339347628636</v>
      </c>
      <c r="P215" s="52">
        <f t="shared" si="78"/>
        <v>38.731466331711893</v>
      </c>
      <c r="Q215" s="52">
        <f t="shared" si="95"/>
        <v>62.807228355403964</v>
      </c>
      <c r="R215" s="54">
        <f t="shared" si="79"/>
        <v>8.8031107970115379</v>
      </c>
      <c r="S215" s="54">
        <f t="shared" si="96"/>
        <v>98.230451759630043</v>
      </c>
      <c r="T215" s="54">
        <f t="shared" si="97"/>
        <v>41.478900266474753</v>
      </c>
      <c r="U215" s="54">
        <f t="shared" si="98"/>
        <v>56.75155149315529</v>
      </c>
      <c r="V215" s="54">
        <f t="shared" si="89"/>
        <v>406.58949926093675</v>
      </c>
      <c r="W215" s="54">
        <f t="shared" si="90"/>
        <v>912.89032637754258</v>
      </c>
      <c r="X215" s="54">
        <f t="shared" si="91"/>
        <v>1249.0191888450843</v>
      </c>
      <c r="Y215" s="54">
        <f t="shared" si="99"/>
        <v>2161.9095152226269</v>
      </c>
      <c r="Z215" s="43">
        <f t="shared" si="80"/>
        <v>28.325000000000003</v>
      </c>
      <c r="AA215" s="54">
        <f t="shared" si="81"/>
        <v>31.02782358577177</v>
      </c>
      <c r="AB215" s="54">
        <f t="shared" si="100"/>
        <v>62.807228355403964</v>
      </c>
      <c r="AC215" s="54">
        <f t="shared" si="92"/>
        <v>31.02782358577177</v>
      </c>
    </row>
    <row r="216" spans="1:29" x14ac:dyDescent="0.25">
      <c r="A216" s="61">
        <f t="shared" si="93"/>
        <v>4.4183687678055241</v>
      </c>
      <c r="B216" s="43">
        <f t="shared" si="75"/>
        <v>517.5</v>
      </c>
      <c r="C216" s="42">
        <f t="shared" si="94"/>
        <v>203.52979999999997</v>
      </c>
      <c r="D216" s="51">
        <f t="shared" si="94"/>
        <v>300</v>
      </c>
      <c r="E216" s="56">
        <f t="shared" si="94"/>
        <v>0.2</v>
      </c>
      <c r="F216" s="57">
        <f t="shared" si="94"/>
        <v>980.23210993750001</v>
      </c>
      <c r="G216" s="58">
        <f t="shared" si="94"/>
        <v>2.6584931595742973E-4</v>
      </c>
      <c r="H216" s="58">
        <f t="shared" si="94"/>
        <v>4.3110319016750285E-4</v>
      </c>
      <c r="I216" s="48">
        <f t="shared" si="94"/>
        <v>203.52979999999997</v>
      </c>
      <c r="J216" s="49">
        <f t="shared" si="76"/>
        <v>3.2534631569785533E-2</v>
      </c>
      <c r="K216" s="50">
        <f t="shared" si="77"/>
        <v>4.4183687678055241</v>
      </c>
      <c r="L216" s="51">
        <f t="shared" si="85"/>
        <v>3315761.9520926927</v>
      </c>
      <c r="M216" s="49">
        <f t="shared" si="86"/>
        <v>1.966999579466569E-2</v>
      </c>
      <c r="N216" s="43">
        <f t="shared" si="87"/>
        <v>2.7740888433638728</v>
      </c>
      <c r="O216" s="43">
        <f t="shared" si="88"/>
        <v>2.7740888433638728</v>
      </c>
      <c r="P216" s="52">
        <f t="shared" si="78"/>
        <v>38.919483158564866</v>
      </c>
      <c r="Q216" s="52">
        <f t="shared" si="95"/>
        <v>63.112117813439887</v>
      </c>
      <c r="R216" s="54">
        <f t="shared" si="79"/>
        <v>8.8031107970115379</v>
      </c>
      <c r="S216" s="54">
        <f t="shared" si="96"/>
        <v>98.776667861720952</v>
      </c>
      <c r="T216" s="54">
        <f t="shared" si="97"/>
        <v>41.693572001928736</v>
      </c>
      <c r="U216" s="54">
        <f t="shared" si="98"/>
        <v>57.083095859792223</v>
      </c>
      <c r="V216" s="54">
        <f t="shared" si="89"/>
        <v>408.6937805428168</v>
      </c>
      <c r="W216" s="54">
        <f t="shared" si="90"/>
        <v>922.06938081188548</v>
      </c>
      <c r="X216" s="54">
        <f t="shared" si="91"/>
        <v>1262.4146199761742</v>
      </c>
      <c r="Y216" s="54">
        <f t="shared" si="99"/>
        <v>2184.4840007880598</v>
      </c>
      <c r="Z216" s="43">
        <f t="shared" si="80"/>
        <v>28.462500000000002</v>
      </c>
      <c r="AA216" s="54">
        <f t="shared" si="81"/>
        <v>30.868067623001064</v>
      </c>
      <c r="AB216" s="54">
        <f t="shared" si="100"/>
        <v>63.112117813439887</v>
      </c>
      <c r="AC216" s="54">
        <f t="shared" si="92"/>
        <v>30.868067623001064</v>
      </c>
    </row>
    <row r="217" spans="1:29" x14ac:dyDescent="0.25">
      <c r="A217" s="61">
        <f t="shared" si="93"/>
        <v>4.4397135444615889</v>
      </c>
      <c r="B217" s="43">
        <f t="shared" si="75"/>
        <v>520</v>
      </c>
      <c r="C217" s="42">
        <f t="shared" si="94"/>
        <v>203.52979999999997</v>
      </c>
      <c r="D217" s="51">
        <f t="shared" si="94"/>
        <v>300</v>
      </c>
      <c r="E217" s="56">
        <f t="shared" si="94"/>
        <v>0.2</v>
      </c>
      <c r="F217" s="57">
        <f t="shared" si="94"/>
        <v>980.23210993750001</v>
      </c>
      <c r="G217" s="58">
        <f t="shared" si="94"/>
        <v>2.6584931595742973E-4</v>
      </c>
      <c r="H217" s="58">
        <f t="shared" si="94"/>
        <v>4.3110319016750285E-4</v>
      </c>
      <c r="I217" s="48">
        <f t="shared" si="94"/>
        <v>203.52979999999997</v>
      </c>
      <c r="J217" s="49">
        <f t="shared" si="76"/>
        <v>3.2534631569785533E-2</v>
      </c>
      <c r="K217" s="50">
        <f t="shared" si="77"/>
        <v>4.4397135444615889</v>
      </c>
      <c r="L217" s="51">
        <f t="shared" si="85"/>
        <v>3331780.1257743002</v>
      </c>
      <c r="M217" s="49">
        <f t="shared" si="86"/>
        <v>1.9669405928120127E-2</v>
      </c>
      <c r="N217" s="43">
        <f t="shared" si="87"/>
        <v>2.8008723796955737</v>
      </c>
      <c r="O217" s="43">
        <f t="shared" si="88"/>
        <v>2.8008723796955737</v>
      </c>
      <c r="P217" s="52">
        <f t="shared" si="78"/>
        <v>39.107499985417839</v>
      </c>
      <c r="Q217" s="52">
        <f t="shared" si="95"/>
        <v>63.417007271475846</v>
      </c>
      <c r="R217" s="54">
        <f t="shared" si="79"/>
        <v>8.8031107970115379</v>
      </c>
      <c r="S217" s="54">
        <f t="shared" si="96"/>
        <v>99.323141219273296</v>
      </c>
      <c r="T217" s="54">
        <f t="shared" si="97"/>
        <v>41.908372365113415</v>
      </c>
      <c r="U217" s="54">
        <f t="shared" si="98"/>
        <v>57.414768854159874</v>
      </c>
      <c r="V217" s="54">
        <f t="shared" si="89"/>
        <v>410.79932267501539</v>
      </c>
      <c r="W217" s="54">
        <f t="shared" si="90"/>
        <v>931.29716366918706</v>
      </c>
      <c r="X217" s="54">
        <f t="shared" si="91"/>
        <v>1275.883752314664</v>
      </c>
      <c r="Y217" s="54">
        <f t="shared" si="99"/>
        <v>2207.1809159838513</v>
      </c>
      <c r="Z217" s="43">
        <f t="shared" si="80"/>
        <v>28.600000000000005</v>
      </c>
      <c r="AA217" s="54">
        <f t="shared" si="81"/>
        <v>30.709854078498218</v>
      </c>
      <c r="AB217" s="54">
        <f t="shared" si="100"/>
        <v>63.417007271475846</v>
      </c>
      <c r="AC217" s="54">
        <f t="shared" si="92"/>
        <v>30.709854078498218</v>
      </c>
    </row>
    <row r="218" spans="1:29" x14ac:dyDescent="0.25">
      <c r="A218" s="61">
        <f t="shared" si="93"/>
        <v>4.4610583211176547</v>
      </c>
      <c r="B218" s="43">
        <f t="shared" ref="B218:B249" si="101">B217+2.5</f>
        <v>522.5</v>
      </c>
      <c r="C218" s="42">
        <f t="shared" si="94"/>
        <v>203.52979999999997</v>
      </c>
      <c r="D218" s="51">
        <f t="shared" si="94"/>
        <v>300</v>
      </c>
      <c r="E218" s="56">
        <f t="shared" si="94"/>
        <v>0.2</v>
      </c>
      <c r="F218" s="57">
        <f t="shared" si="94"/>
        <v>980.23210993750001</v>
      </c>
      <c r="G218" s="58">
        <f t="shared" si="94"/>
        <v>2.6584931595742973E-4</v>
      </c>
      <c r="H218" s="58">
        <f t="shared" si="94"/>
        <v>4.3110319016750285E-4</v>
      </c>
      <c r="I218" s="48">
        <f t="shared" si="94"/>
        <v>203.52979999999997</v>
      </c>
      <c r="J218" s="49">
        <f t="shared" ref="J218:J249" si="102">PI()*(I218/2000)^2</f>
        <v>3.2534631569785533E-2</v>
      </c>
      <c r="K218" s="50">
        <f t="shared" ref="K218:K249" si="103">B218/J218/3600</f>
        <v>4.4610583211176547</v>
      </c>
      <c r="L218" s="51">
        <f t="shared" si="85"/>
        <v>3347798.2994559077</v>
      </c>
      <c r="M218" s="49">
        <f t="shared" si="86"/>
        <v>1.96688213798345E-2</v>
      </c>
      <c r="N218" s="43">
        <f t="shared" si="87"/>
        <v>2.8277845435335958</v>
      </c>
      <c r="O218" s="43">
        <f t="shared" si="88"/>
        <v>2.8277845435335958</v>
      </c>
      <c r="P218" s="52">
        <f t="shared" ref="P218:P249" si="104">(B218/3600)*G218/2/PI()/G$4/0.000000000001*(LN(G$3/(C218/2000))+C$4)/100000</f>
        <v>39.295516812270812</v>
      </c>
      <c r="Q218" s="52">
        <f t="shared" si="95"/>
        <v>63.721896729511798</v>
      </c>
      <c r="R218" s="54">
        <f t="shared" ref="R218:R249" si="105">R217</f>
        <v>8.8031107970115379</v>
      </c>
      <c r="S218" s="54">
        <f t="shared" si="96"/>
        <v>99.869871831838267</v>
      </c>
      <c r="T218" s="54">
        <f t="shared" si="97"/>
        <v>42.123301355804408</v>
      </c>
      <c r="U218" s="54">
        <f t="shared" si="98"/>
        <v>57.746570476033853</v>
      </c>
      <c r="V218" s="54">
        <f t="shared" si="89"/>
        <v>412.90612565533308</v>
      </c>
      <c r="W218" s="54">
        <f t="shared" si="90"/>
        <v>940.57371617127365</v>
      </c>
      <c r="X218" s="54">
        <f t="shared" si="91"/>
        <v>1289.4266270823798</v>
      </c>
      <c r="Y218" s="54">
        <f t="shared" si="99"/>
        <v>2230.0003432536532</v>
      </c>
      <c r="Z218" s="43">
        <f t="shared" ref="Z218:Z249" si="106">B218*(C$1-C$2)*1.1/1000</f>
        <v>28.737500000000004</v>
      </c>
      <c r="AA218" s="54">
        <f t="shared" ref="AA218:AA249" si="107">Z218/(W218/1000)</f>
        <v>30.553160805917155</v>
      </c>
      <c r="AB218" s="54">
        <f t="shared" si="100"/>
        <v>63.721896729511798</v>
      </c>
      <c r="AC218" s="54">
        <f t="shared" si="92"/>
        <v>30.553160805917155</v>
      </c>
    </row>
    <row r="219" spans="1:29" x14ac:dyDescent="0.25">
      <c r="A219" s="61">
        <f t="shared" si="93"/>
        <v>4.4824030977737204</v>
      </c>
      <c r="B219" s="43">
        <f t="shared" si="101"/>
        <v>525</v>
      </c>
      <c r="C219" s="42">
        <f t="shared" ref="C219:I234" si="108">C218</f>
        <v>203.52979999999997</v>
      </c>
      <c r="D219" s="51">
        <f t="shared" si="108"/>
        <v>300</v>
      </c>
      <c r="E219" s="56">
        <f t="shared" si="108"/>
        <v>0.2</v>
      </c>
      <c r="F219" s="57">
        <f t="shared" si="108"/>
        <v>980.23210993750001</v>
      </c>
      <c r="G219" s="58">
        <f t="shared" si="108"/>
        <v>2.6584931595742973E-4</v>
      </c>
      <c r="H219" s="58">
        <f t="shared" si="108"/>
        <v>4.3110319016750285E-4</v>
      </c>
      <c r="I219" s="48">
        <f t="shared" si="108"/>
        <v>203.52979999999997</v>
      </c>
      <c r="J219" s="49">
        <f t="shared" si="102"/>
        <v>3.2534631569785533E-2</v>
      </c>
      <c r="K219" s="50">
        <f t="shared" si="103"/>
        <v>4.4824030977737204</v>
      </c>
      <c r="L219" s="51">
        <f t="shared" si="85"/>
        <v>3363816.4731375156</v>
      </c>
      <c r="M219" s="49">
        <f t="shared" si="86"/>
        <v>1.966824207694275E-2</v>
      </c>
      <c r="N219" s="43">
        <f t="shared" si="87"/>
        <v>2.85482533465564</v>
      </c>
      <c r="O219" s="43">
        <f t="shared" si="88"/>
        <v>2.85482533465564</v>
      </c>
      <c r="P219" s="52">
        <f t="shared" si="104"/>
        <v>39.483533639123785</v>
      </c>
      <c r="Q219" s="52">
        <f t="shared" si="95"/>
        <v>64.026786187547742</v>
      </c>
      <c r="R219" s="54">
        <f t="shared" si="105"/>
        <v>8.8031107970115379</v>
      </c>
      <c r="S219" s="54">
        <f t="shared" si="96"/>
        <v>100.41685969897127</v>
      </c>
      <c r="T219" s="54">
        <f t="shared" si="97"/>
        <v>42.338358973779421</v>
      </c>
      <c r="U219" s="54">
        <f t="shared" si="98"/>
        <v>58.078500725191844</v>
      </c>
      <c r="V219" s="54">
        <f t="shared" si="89"/>
        <v>415.0141894815909</v>
      </c>
      <c r="W219" s="54">
        <f t="shared" si="90"/>
        <v>949.89907953992281</v>
      </c>
      <c r="X219" s="54">
        <f t="shared" si="91"/>
        <v>1303.043285501099</v>
      </c>
      <c r="Y219" s="54">
        <f t="shared" si="99"/>
        <v>2252.9423650410217</v>
      </c>
      <c r="Z219" s="43">
        <f t="shared" si="106"/>
        <v>28.875000000000004</v>
      </c>
      <c r="AA219" s="54">
        <f t="shared" si="107"/>
        <v>30.397966080760298</v>
      </c>
      <c r="AB219" s="54">
        <f t="shared" si="100"/>
        <v>64.026786187547742</v>
      </c>
      <c r="AC219" s="54">
        <f t="shared" si="92"/>
        <v>30.397966080760298</v>
      </c>
    </row>
    <row r="220" spans="1:29" x14ac:dyDescent="0.25">
      <c r="A220" s="61">
        <f t="shared" si="93"/>
        <v>4.5037478744297852</v>
      </c>
      <c r="B220" s="43">
        <f t="shared" si="101"/>
        <v>527.5</v>
      </c>
      <c r="C220" s="42">
        <f t="shared" si="108"/>
        <v>203.52979999999997</v>
      </c>
      <c r="D220" s="51">
        <f t="shared" si="108"/>
        <v>300</v>
      </c>
      <c r="E220" s="56">
        <f t="shared" si="108"/>
        <v>0.2</v>
      </c>
      <c r="F220" s="57">
        <f t="shared" si="108"/>
        <v>980.23210993750001</v>
      </c>
      <c r="G220" s="58">
        <f t="shared" si="108"/>
        <v>2.6584931595742973E-4</v>
      </c>
      <c r="H220" s="58">
        <f t="shared" si="108"/>
        <v>4.3110319016750285E-4</v>
      </c>
      <c r="I220" s="48">
        <f t="shared" si="108"/>
        <v>203.52979999999997</v>
      </c>
      <c r="J220" s="49">
        <f t="shared" si="102"/>
        <v>3.2534631569785533E-2</v>
      </c>
      <c r="K220" s="50">
        <f t="shared" si="103"/>
        <v>4.5037478744297852</v>
      </c>
      <c r="L220" s="51">
        <f t="shared" si="85"/>
        <v>3379834.6468191217</v>
      </c>
      <c r="M220" s="49">
        <f t="shared" si="86"/>
        <v>1.9667667947915437E-2</v>
      </c>
      <c r="N220" s="43">
        <f t="shared" si="87"/>
        <v>2.8819947528414502</v>
      </c>
      <c r="O220" s="43">
        <f t="shared" si="88"/>
        <v>2.8819947528414502</v>
      </c>
      <c r="P220" s="52">
        <f t="shared" si="104"/>
        <v>39.67155046597675</v>
      </c>
      <c r="Q220" s="52">
        <f t="shared" si="95"/>
        <v>64.331675645583687</v>
      </c>
      <c r="R220" s="54">
        <f t="shared" si="105"/>
        <v>8.8031107970115379</v>
      </c>
      <c r="S220" s="54">
        <f t="shared" si="96"/>
        <v>100.9641048202318</v>
      </c>
      <c r="T220" s="54">
        <f t="shared" si="97"/>
        <v>42.553545218818201</v>
      </c>
      <c r="U220" s="54">
        <f t="shared" si="98"/>
        <v>58.410559601413595</v>
      </c>
      <c r="V220" s="54">
        <f t="shared" si="89"/>
        <v>417.12351415162982</v>
      </c>
      <c r="W220" s="54">
        <f t="shared" si="90"/>
        <v>959.27329499686311</v>
      </c>
      <c r="X220" s="54">
        <f t="shared" si="91"/>
        <v>1316.7337687925499</v>
      </c>
      <c r="Y220" s="54">
        <f t="shared" si="99"/>
        <v>2276.0070637894132</v>
      </c>
      <c r="Z220" s="43">
        <f t="shared" si="106"/>
        <v>29.012500000000003</v>
      </c>
      <c r="AA220" s="54">
        <f t="shared" si="107"/>
        <v>30.244248590382032</v>
      </c>
      <c r="AB220" s="54">
        <f t="shared" si="100"/>
        <v>64.331675645583687</v>
      </c>
      <c r="AC220" s="54">
        <f t="shared" si="92"/>
        <v>30.244248590382032</v>
      </c>
    </row>
    <row r="221" spans="1:29" x14ac:dyDescent="0.25">
      <c r="A221" s="61">
        <f t="shared" si="93"/>
        <v>4.5250926510858509</v>
      </c>
      <c r="B221" s="43">
        <f t="shared" si="101"/>
        <v>530</v>
      </c>
      <c r="C221" s="42">
        <f t="shared" si="108"/>
        <v>203.52979999999997</v>
      </c>
      <c r="D221" s="51">
        <f t="shared" si="108"/>
        <v>300</v>
      </c>
      <c r="E221" s="56">
        <f t="shared" si="108"/>
        <v>0.2</v>
      </c>
      <c r="F221" s="57">
        <f t="shared" si="108"/>
        <v>980.23210993750001</v>
      </c>
      <c r="G221" s="58">
        <f t="shared" si="108"/>
        <v>2.6584931595742973E-4</v>
      </c>
      <c r="H221" s="58">
        <f t="shared" si="108"/>
        <v>4.3110319016750285E-4</v>
      </c>
      <c r="I221" s="48">
        <f t="shared" si="108"/>
        <v>203.52979999999997</v>
      </c>
      <c r="J221" s="49">
        <f t="shared" si="102"/>
        <v>3.2534631569785533E-2</v>
      </c>
      <c r="K221" s="50">
        <f t="shared" si="103"/>
        <v>4.5250926510858509</v>
      </c>
      <c r="L221" s="51">
        <f t="shared" si="85"/>
        <v>3395852.8205007291</v>
      </c>
      <c r="M221" s="49">
        <f t="shared" si="86"/>
        <v>1.966709892252911E-2</v>
      </c>
      <c r="N221" s="43">
        <f t="shared" si="87"/>
        <v>2.9092927978727898</v>
      </c>
      <c r="O221" s="43">
        <f t="shared" si="88"/>
        <v>2.9092927978727898</v>
      </c>
      <c r="P221" s="52">
        <f t="shared" si="104"/>
        <v>39.859567292829723</v>
      </c>
      <c r="Q221" s="52">
        <f t="shared" si="95"/>
        <v>64.636565103619631</v>
      </c>
      <c r="R221" s="54">
        <f t="shared" si="105"/>
        <v>8.8031107970115379</v>
      </c>
      <c r="S221" s="54">
        <f t="shared" si="96"/>
        <v>101.5116071951834</v>
      </c>
      <c r="T221" s="54">
        <f t="shared" si="97"/>
        <v>42.76886009070251</v>
      </c>
      <c r="U221" s="54">
        <f t="shared" si="98"/>
        <v>58.742747104480884</v>
      </c>
      <c r="V221" s="54">
        <f t="shared" si="89"/>
        <v>419.23409966331059</v>
      </c>
      <c r="W221" s="54">
        <f t="shared" si="90"/>
        <v>968.6964037637747</v>
      </c>
      <c r="X221" s="54">
        <f t="shared" si="91"/>
        <v>1330.4981181784131</v>
      </c>
      <c r="Y221" s="54">
        <f t="shared" si="99"/>
        <v>2299.1945219421877</v>
      </c>
      <c r="Z221" s="43">
        <f t="shared" si="106"/>
        <v>29.150000000000002</v>
      </c>
      <c r="AA221" s="54">
        <f t="shared" si="107"/>
        <v>30.091987424275079</v>
      </c>
      <c r="AB221" s="54">
        <f t="shared" si="100"/>
        <v>64.636565103619631</v>
      </c>
      <c r="AC221" s="54">
        <f t="shared" si="92"/>
        <v>30.091987424275079</v>
      </c>
    </row>
    <row r="222" spans="1:29" x14ac:dyDescent="0.25">
      <c r="A222" s="61">
        <f t="shared" si="93"/>
        <v>4.5464374277419157</v>
      </c>
      <c r="B222" s="43">
        <f t="shared" si="101"/>
        <v>532.5</v>
      </c>
      <c r="C222" s="42">
        <f t="shared" si="108"/>
        <v>203.52979999999997</v>
      </c>
      <c r="D222" s="51">
        <f t="shared" si="108"/>
        <v>300</v>
      </c>
      <c r="E222" s="56">
        <f t="shared" si="108"/>
        <v>0.2</v>
      </c>
      <c r="F222" s="57">
        <f t="shared" si="108"/>
        <v>980.23210993750001</v>
      </c>
      <c r="G222" s="58">
        <f t="shared" si="108"/>
        <v>2.6584931595742973E-4</v>
      </c>
      <c r="H222" s="58">
        <f t="shared" si="108"/>
        <v>4.3110319016750285E-4</v>
      </c>
      <c r="I222" s="48">
        <f t="shared" si="108"/>
        <v>203.52979999999997</v>
      </c>
      <c r="J222" s="49">
        <f t="shared" si="102"/>
        <v>3.2534631569785533E-2</v>
      </c>
      <c r="K222" s="50">
        <f t="shared" si="103"/>
        <v>4.5464374277419157</v>
      </c>
      <c r="L222" s="51">
        <f t="shared" si="85"/>
        <v>3411870.9941823361</v>
      </c>
      <c r="M222" s="49">
        <f t="shared" si="86"/>
        <v>1.966653493183643E-2</v>
      </c>
      <c r="N222" s="43">
        <f t="shared" si="87"/>
        <v>2.9367194695334025</v>
      </c>
      <c r="O222" s="43">
        <f t="shared" si="88"/>
        <v>2.9367194695334025</v>
      </c>
      <c r="P222" s="52">
        <f t="shared" si="104"/>
        <v>40.047584119682696</v>
      </c>
      <c r="Q222" s="52">
        <f t="shared" si="95"/>
        <v>64.941454561655561</v>
      </c>
      <c r="R222" s="54">
        <f t="shared" si="105"/>
        <v>8.8031107970115379</v>
      </c>
      <c r="S222" s="54">
        <f t="shared" si="96"/>
        <v>102.05936682339352</v>
      </c>
      <c r="T222" s="54">
        <f t="shared" si="97"/>
        <v>42.984303589216097</v>
      </c>
      <c r="U222" s="54">
        <f t="shared" si="98"/>
        <v>59.075063234177421</v>
      </c>
      <c r="V222" s="54">
        <f t="shared" si="89"/>
        <v>421.34594601451346</v>
      </c>
      <c r="W222" s="54">
        <f t="shared" si="90"/>
        <v>978.16844706228926</v>
      </c>
      <c r="X222" s="54">
        <f t="shared" si="91"/>
        <v>1344.3363748803195</v>
      </c>
      <c r="Y222" s="54">
        <f t="shared" si="99"/>
        <v>2322.5048219426089</v>
      </c>
      <c r="Z222" s="43">
        <f t="shared" si="106"/>
        <v>29.287500000000005</v>
      </c>
      <c r="AA222" s="54">
        <f t="shared" si="107"/>
        <v>29.941162064630564</v>
      </c>
      <c r="AB222" s="54">
        <f t="shared" si="100"/>
        <v>64.941454561655561</v>
      </c>
      <c r="AC222" s="54">
        <f t="shared" si="92"/>
        <v>29.941162064630564</v>
      </c>
    </row>
    <row r="223" spans="1:29" x14ac:dyDescent="0.25">
      <c r="A223" s="61">
        <f t="shared" si="93"/>
        <v>4.5677822043979814</v>
      </c>
      <c r="B223" s="43">
        <f t="shared" si="101"/>
        <v>535</v>
      </c>
      <c r="C223" s="42">
        <f t="shared" si="108"/>
        <v>203.52979999999997</v>
      </c>
      <c r="D223" s="51">
        <f t="shared" si="108"/>
        <v>300</v>
      </c>
      <c r="E223" s="56">
        <f t="shared" si="108"/>
        <v>0.2</v>
      </c>
      <c r="F223" s="57">
        <f t="shared" si="108"/>
        <v>980.23210993750001</v>
      </c>
      <c r="G223" s="58">
        <f t="shared" si="108"/>
        <v>2.6584931595742973E-4</v>
      </c>
      <c r="H223" s="58">
        <f t="shared" si="108"/>
        <v>4.3110319016750285E-4</v>
      </c>
      <c r="I223" s="48">
        <f t="shared" si="108"/>
        <v>203.52979999999997</v>
      </c>
      <c r="J223" s="49">
        <f t="shared" si="102"/>
        <v>3.2534631569785533E-2</v>
      </c>
      <c r="K223" s="50">
        <f t="shared" si="103"/>
        <v>4.5677822043979814</v>
      </c>
      <c r="L223" s="51">
        <f t="shared" si="85"/>
        <v>3427889.1678639436</v>
      </c>
      <c r="M223" s="49">
        <f t="shared" si="86"/>
        <v>1.9665975908137245E-2</v>
      </c>
      <c r="N223" s="43">
        <f t="shared" si="87"/>
        <v>2.964274767609004</v>
      </c>
      <c r="O223" s="43">
        <f t="shared" si="88"/>
        <v>2.964274767609004</v>
      </c>
      <c r="P223" s="52">
        <f t="shared" si="104"/>
        <v>40.235600946535662</v>
      </c>
      <c r="Q223" s="52">
        <f t="shared" si="95"/>
        <v>65.246344019691492</v>
      </c>
      <c r="R223" s="54">
        <f t="shared" si="105"/>
        <v>8.8031107970115379</v>
      </c>
      <c r="S223" s="54">
        <f t="shared" si="96"/>
        <v>102.60738370443362</v>
      </c>
      <c r="T223" s="54">
        <f t="shared" si="97"/>
        <v>43.199875714144667</v>
      </c>
      <c r="U223" s="54">
        <f t="shared" si="98"/>
        <v>59.407507990288948</v>
      </c>
      <c r="V223" s="54">
        <f t="shared" si="89"/>
        <v>423.4590532031379</v>
      </c>
      <c r="W223" s="54">
        <f t="shared" si="90"/>
        <v>987.68946611399122</v>
      </c>
      <c r="X223" s="54">
        <f t="shared" si="91"/>
        <v>1358.2485801198541</v>
      </c>
      <c r="Y223" s="54">
        <f t="shared" si="99"/>
        <v>2345.9380462338454</v>
      </c>
      <c r="Z223" s="43">
        <f t="shared" si="106"/>
        <v>29.425000000000004</v>
      </c>
      <c r="AA223" s="54">
        <f t="shared" si="107"/>
        <v>29.791752377162648</v>
      </c>
      <c r="AB223" s="54">
        <f t="shared" si="100"/>
        <v>65.246344019691492</v>
      </c>
      <c r="AC223" s="54">
        <f t="shared" si="92"/>
        <v>29.791752377162648</v>
      </c>
    </row>
    <row r="224" spans="1:29" x14ac:dyDescent="0.25">
      <c r="A224" s="61">
        <f t="shared" si="93"/>
        <v>4.5891269810540463</v>
      </c>
      <c r="B224" s="43">
        <f t="shared" si="101"/>
        <v>537.5</v>
      </c>
      <c r="C224" s="42">
        <f t="shared" si="108"/>
        <v>203.52979999999997</v>
      </c>
      <c r="D224" s="51">
        <f t="shared" si="108"/>
        <v>300</v>
      </c>
      <c r="E224" s="56">
        <f t="shared" si="108"/>
        <v>0.2</v>
      </c>
      <c r="F224" s="57">
        <f t="shared" si="108"/>
        <v>980.23210993750001</v>
      </c>
      <c r="G224" s="58">
        <f t="shared" si="108"/>
        <v>2.6584931595742973E-4</v>
      </c>
      <c r="H224" s="58">
        <f t="shared" si="108"/>
        <v>4.3110319016750285E-4</v>
      </c>
      <c r="I224" s="48">
        <f t="shared" si="108"/>
        <v>203.52979999999997</v>
      </c>
      <c r="J224" s="49">
        <f t="shared" si="102"/>
        <v>3.2534631569785533E-2</v>
      </c>
      <c r="K224" s="50">
        <f t="shared" si="103"/>
        <v>4.5891269810540463</v>
      </c>
      <c r="L224" s="51">
        <f t="shared" si="85"/>
        <v>3443907.3415455506</v>
      </c>
      <c r="M224" s="49">
        <f t="shared" si="86"/>
        <v>1.9665421784950277E-2</v>
      </c>
      <c r="N224" s="43">
        <f t="shared" si="87"/>
        <v>2.9919586918872314</v>
      </c>
      <c r="O224" s="43">
        <f t="shared" si="88"/>
        <v>2.9919586918872314</v>
      </c>
      <c r="P224" s="52">
        <f t="shared" si="104"/>
        <v>40.423617773388628</v>
      </c>
      <c r="Q224" s="52">
        <f t="shared" si="95"/>
        <v>65.55123347772745</v>
      </c>
      <c r="R224" s="54">
        <f t="shared" si="105"/>
        <v>8.8031107970115379</v>
      </c>
      <c r="S224" s="54">
        <f t="shared" si="96"/>
        <v>103.15565783787899</v>
      </c>
      <c r="T224" s="54">
        <f t="shared" si="97"/>
        <v>43.415576465275862</v>
      </c>
      <c r="U224" s="54">
        <f t="shared" si="98"/>
        <v>59.740081372603143</v>
      </c>
      <c r="V224" s="54">
        <f t="shared" si="89"/>
        <v>425.57342122710224</v>
      </c>
      <c r="W224" s="54">
        <f t="shared" si="90"/>
        <v>997.25950214041779</v>
      </c>
      <c r="X224" s="54">
        <f t="shared" si="91"/>
        <v>1372.2347751185548</v>
      </c>
      <c r="Y224" s="54">
        <f t="shared" si="99"/>
        <v>2369.4942772589725</v>
      </c>
      <c r="Z224" s="43">
        <f t="shared" si="106"/>
        <v>29.562500000000004</v>
      </c>
      <c r="AA224" s="54">
        <f t="shared" si="107"/>
        <v>29.643738602189316</v>
      </c>
      <c r="AB224" s="54">
        <f t="shared" si="100"/>
        <v>65.55123347772745</v>
      </c>
      <c r="AC224" s="54">
        <f t="shared" si="92"/>
        <v>29.643738602189316</v>
      </c>
    </row>
    <row r="225" spans="1:29" x14ac:dyDescent="0.25">
      <c r="A225" s="61">
        <f t="shared" si="93"/>
        <v>4.610471757710112</v>
      </c>
      <c r="B225" s="43">
        <f t="shared" si="101"/>
        <v>540</v>
      </c>
      <c r="C225" s="42">
        <f t="shared" si="108"/>
        <v>203.52979999999997</v>
      </c>
      <c r="D225" s="51">
        <f t="shared" si="108"/>
        <v>300</v>
      </c>
      <c r="E225" s="56">
        <f t="shared" si="108"/>
        <v>0.2</v>
      </c>
      <c r="F225" s="57">
        <f t="shared" si="108"/>
        <v>980.23210993750001</v>
      </c>
      <c r="G225" s="58">
        <f t="shared" si="108"/>
        <v>2.6584931595742973E-4</v>
      </c>
      <c r="H225" s="58">
        <f t="shared" si="108"/>
        <v>4.3110319016750285E-4</v>
      </c>
      <c r="I225" s="48">
        <f t="shared" si="108"/>
        <v>203.52979999999997</v>
      </c>
      <c r="J225" s="49">
        <f t="shared" si="102"/>
        <v>3.2534631569785533E-2</v>
      </c>
      <c r="K225" s="50">
        <f t="shared" si="103"/>
        <v>4.610471757710112</v>
      </c>
      <c r="L225" s="51">
        <f t="shared" si="85"/>
        <v>3459925.5152271586</v>
      </c>
      <c r="M225" s="49">
        <f t="shared" si="86"/>
        <v>1.9664872496985744E-2</v>
      </c>
      <c r="N225" s="43">
        <f t="shared" si="87"/>
        <v>3.019771242157637</v>
      </c>
      <c r="O225" s="43">
        <f t="shared" si="88"/>
        <v>3.019771242157637</v>
      </c>
      <c r="P225" s="52">
        <f t="shared" si="104"/>
        <v>40.611634600241601</v>
      </c>
      <c r="Q225" s="52">
        <f t="shared" si="95"/>
        <v>65.856122935763381</v>
      </c>
      <c r="R225" s="54">
        <f t="shared" si="105"/>
        <v>8.8031107970115379</v>
      </c>
      <c r="S225" s="54">
        <f t="shared" si="96"/>
        <v>103.70418922330872</v>
      </c>
      <c r="T225" s="54">
        <f t="shared" si="97"/>
        <v>43.631405842399239</v>
      </c>
      <c r="U225" s="54">
        <f t="shared" si="98"/>
        <v>60.07278338090947</v>
      </c>
      <c r="V225" s="54">
        <f t="shared" si="89"/>
        <v>427.68905008434371</v>
      </c>
      <c r="W225" s="54">
        <f t="shared" si="90"/>
        <v>1006.8785963630593</v>
      </c>
      <c r="X225" s="54">
        <f t="shared" si="91"/>
        <v>1386.2950010979109</v>
      </c>
      <c r="Y225" s="54">
        <f t="shared" si="99"/>
        <v>2393.1735974609701</v>
      </c>
      <c r="Z225" s="43">
        <f t="shared" si="106"/>
        <v>29.700000000000003</v>
      </c>
      <c r="AA225" s="54">
        <f t="shared" si="107"/>
        <v>29.497101345960886</v>
      </c>
      <c r="AB225" s="54">
        <f t="shared" si="100"/>
        <v>65.856122935763381</v>
      </c>
      <c r="AC225" s="54">
        <f t="shared" si="92"/>
        <v>29.497101345960886</v>
      </c>
    </row>
    <row r="226" spans="1:29" x14ac:dyDescent="0.25">
      <c r="A226" s="61">
        <f t="shared" si="93"/>
        <v>4.6318165343661777</v>
      </c>
      <c r="B226" s="43">
        <f t="shared" si="101"/>
        <v>542.5</v>
      </c>
      <c r="C226" s="42">
        <f t="shared" si="108"/>
        <v>203.52979999999997</v>
      </c>
      <c r="D226" s="51">
        <f t="shared" si="108"/>
        <v>300</v>
      </c>
      <c r="E226" s="56">
        <f t="shared" si="108"/>
        <v>0.2</v>
      </c>
      <c r="F226" s="57">
        <f t="shared" si="108"/>
        <v>980.23210993750001</v>
      </c>
      <c r="G226" s="58">
        <f t="shared" si="108"/>
        <v>2.6584931595742973E-4</v>
      </c>
      <c r="H226" s="58">
        <f t="shared" si="108"/>
        <v>4.3110319016750285E-4</v>
      </c>
      <c r="I226" s="48">
        <f t="shared" si="108"/>
        <v>203.52979999999997</v>
      </c>
      <c r="J226" s="49">
        <f t="shared" si="102"/>
        <v>3.2534631569785533E-2</v>
      </c>
      <c r="K226" s="50">
        <f t="shared" si="103"/>
        <v>4.6318165343661777</v>
      </c>
      <c r="L226" s="51">
        <f t="shared" si="85"/>
        <v>3475943.688908766</v>
      </c>
      <c r="M226" s="49">
        <f t="shared" si="86"/>
        <v>1.9664327980118607E-2</v>
      </c>
      <c r="N226" s="43">
        <f t="shared" si="87"/>
        <v>3.0477124182116495</v>
      </c>
      <c r="O226" s="43">
        <f t="shared" si="88"/>
        <v>3.0477124182116495</v>
      </c>
      <c r="P226" s="52">
        <f t="shared" si="104"/>
        <v>40.799651427094574</v>
      </c>
      <c r="Q226" s="52">
        <f t="shared" si="95"/>
        <v>66.161012393799311</v>
      </c>
      <c r="R226" s="54">
        <f t="shared" si="105"/>
        <v>8.8031107970115379</v>
      </c>
      <c r="S226" s="54">
        <f t="shared" si="96"/>
        <v>104.25297786030565</v>
      </c>
      <c r="T226" s="54">
        <f t="shared" si="97"/>
        <v>43.847363845306226</v>
      </c>
      <c r="U226" s="54">
        <f t="shared" si="98"/>
        <v>60.405614014999415</v>
      </c>
      <c r="V226" s="54">
        <f t="shared" si="89"/>
        <v>429.80593977281774</v>
      </c>
      <c r="W226" s="54">
        <f t="shared" si="90"/>
        <v>1016.5467900033601</v>
      </c>
      <c r="X226" s="54">
        <f t="shared" si="91"/>
        <v>1400.4292992793667</v>
      </c>
      <c r="Y226" s="54">
        <f t="shared" si="99"/>
        <v>2416.9760892827267</v>
      </c>
      <c r="Z226" s="43">
        <f t="shared" si="106"/>
        <v>29.837500000000002</v>
      </c>
      <c r="AA226" s="54">
        <f t="shared" si="107"/>
        <v>29.35182157222825</v>
      </c>
      <c r="AB226" s="54">
        <f t="shared" si="100"/>
        <v>66.161012393799311</v>
      </c>
      <c r="AC226" s="54">
        <f t="shared" si="92"/>
        <v>29.35182157222825</v>
      </c>
    </row>
    <row r="227" spans="1:29" x14ac:dyDescent="0.25">
      <c r="A227" s="61">
        <f t="shared" si="93"/>
        <v>4.6531613110222425</v>
      </c>
      <c r="B227" s="43">
        <f t="shared" si="101"/>
        <v>545</v>
      </c>
      <c r="C227" s="42">
        <f t="shared" si="108"/>
        <v>203.52979999999997</v>
      </c>
      <c r="D227" s="51">
        <f t="shared" si="108"/>
        <v>300</v>
      </c>
      <c r="E227" s="56">
        <f t="shared" si="108"/>
        <v>0.2</v>
      </c>
      <c r="F227" s="57">
        <f t="shared" si="108"/>
        <v>980.23210993750001</v>
      </c>
      <c r="G227" s="58">
        <f t="shared" si="108"/>
        <v>2.6584931595742973E-4</v>
      </c>
      <c r="H227" s="58">
        <f t="shared" si="108"/>
        <v>4.3110319016750285E-4</v>
      </c>
      <c r="I227" s="48">
        <f t="shared" si="108"/>
        <v>203.52979999999997</v>
      </c>
      <c r="J227" s="49">
        <f t="shared" si="102"/>
        <v>3.2534631569785533E-2</v>
      </c>
      <c r="K227" s="50">
        <f t="shared" si="103"/>
        <v>4.6531613110222425</v>
      </c>
      <c r="L227" s="51">
        <f t="shared" si="85"/>
        <v>3491961.8625903726</v>
      </c>
      <c r="M227" s="49">
        <f t="shared" si="86"/>
        <v>1.9663788171362603E-2</v>
      </c>
      <c r="N227" s="43">
        <f t="shared" si="87"/>
        <v>3.0757822198425537</v>
      </c>
      <c r="O227" s="43">
        <f t="shared" si="88"/>
        <v>3.0757822198425537</v>
      </c>
      <c r="P227" s="52">
        <f t="shared" si="104"/>
        <v>40.98766825394754</v>
      </c>
      <c r="Q227" s="52">
        <f t="shared" si="95"/>
        <v>66.46590185183527</v>
      </c>
      <c r="R227" s="54">
        <f t="shared" si="105"/>
        <v>8.8031107970115379</v>
      </c>
      <c r="S227" s="54">
        <f t="shared" si="96"/>
        <v>104.80202374845638</v>
      </c>
      <c r="T227" s="54">
        <f t="shared" si="97"/>
        <v>44.063450473790091</v>
      </c>
      <c r="U227" s="54">
        <f t="shared" si="98"/>
        <v>60.73857327466628</v>
      </c>
      <c r="V227" s="54">
        <f t="shared" si="89"/>
        <v>431.92409029049793</v>
      </c>
      <c r="W227" s="54">
        <f t="shared" si="90"/>
        <v>1026.2641242827178</v>
      </c>
      <c r="X227" s="54">
        <f t="shared" si="91"/>
        <v>1414.6377108843212</v>
      </c>
      <c r="Y227" s="54">
        <f t="shared" si="99"/>
        <v>2440.9018351670393</v>
      </c>
      <c r="Z227" s="43">
        <f t="shared" si="106"/>
        <v>29.975000000000005</v>
      </c>
      <c r="AA227" s="54">
        <f t="shared" si="107"/>
        <v>29.207880594043274</v>
      </c>
      <c r="AB227" s="54">
        <f t="shared" si="100"/>
        <v>66.46590185183527</v>
      </c>
      <c r="AC227" s="54">
        <f t="shared" si="92"/>
        <v>29.207880594043274</v>
      </c>
    </row>
    <row r="228" spans="1:29" x14ac:dyDescent="0.25">
      <c r="A228" s="61">
        <f t="shared" si="93"/>
        <v>4.6745060876783082</v>
      </c>
      <c r="B228" s="43">
        <f t="shared" si="101"/>
        <v>547.5</v>
      </c>
      <c r="C228" s="42">
        <f t="shared" si="108"/>
        <v>203.52979999999997</v>
      </c>
      <c r="D228" s="51">
        <f t="shared" si="108"/>
        <v>300</v>
      </c>
      <c r="E228" s="56">
        <f t="shared" si="108"/>
        <v>0.2</v>
      </c>
      <c r="F228" s="57">
        <f t="shared" si="108"/>
        <v>980.23210993750001</v>
      </c>
      <c r="G228" s="58">
        <f t="shared" si="108"/>
        <v>2.6584931595742973E-4</v>
      </c>
      <c r="H228" s="58">
        <f t="shared" si="108"/>
        <v>4.3110319016750285E-4</v>
      </c>
      <c r="I228" s="48">
        <f t="shared" si="108"/>
        <v>203.52979999999997</v>
      </c>
      <c r="J228" s="49">
        <f t="shared" si="102"/>
        <v>3.2534631569785533E-2</v>
      </c>
      <c r="K228" s="50">
        <f t="shared" si="103"/>
        <v>4.6745060876783082</v>
      </c>
      <c r="L228" s="51">
        <f t="shared" si="85"/>
        <v>3507980.03627198</v>
      </c>
      <c r="M228" s="49">
        <f t="shared" si="86"/>
        <v>1.9663253008844903E-2</v>
      </c>
      <c r="N228" s="43">
        <f t="shared" si="87"/>
        <v>3.1039806468454643</v>
      </c>
      <c r="O228" s="43">
        <f t="shared" si="88"/>
        <v>3.1039806468454643</v>
      </c>
      <c r="P228" s="52">
        <f t="shared" si="104"/>
        <v>41.175685080800505</v>
      </c>
      <c r="Q228" s="52">
        <f t="shared" si="95"/>
        <v>66.7707913098712</v>
      </c>
      <c r="R228" s="54">
        <f t="shared" si="105"/>
        <v>8.8031107970115379</v>
      </c>
      <c r="S228" s="54">
        <f t="shared" si="96"/>
        <v>105.35132688735109</v>
      </c>
      <c r="T228" s="54">
        <f t="shared" si="97"/>
        <v>44.27966572764597</v>
      </c>
      <c r="U228" s="54">
        <f t="shared" si="98"/>
        <v>61.07166115970513</v>
      </c>
      <c r="V228" s="54">
        <f t="shared" si="89"/>
        <v>434.04350163537612</v>
      </c>
      <c r="W228" s="54">
        <f t="shared" si="90"/>
        <v>1036.0306404224859</v>
      </c>
      <c r="X228" s="54">
        <f t="shared" si="91"/>
        <v>1428.9202771341263</v>
      </c>
      <c r="Y228" s="54">
        <f t="shared" si="99"/>
        <v>2464.9509175566122</v>
      </c>
      <c r="Z228" s="43">
        <f t="shared" si="106"/>
        <v>30.112500000000004</v>
      </c>
      <c r="AA228" s="54">
        <f t="shared" si="107"/>
        <v>29.065260065783711</v>
      </c>
      <c r="AB228" s="54">
        <f t="shared" si="100"/>
        <v>66.7707913098712</v>
      </c>
      <c r="AC228" s="54">
        <f t="shared" si="92"/>
        <v>29.065260065783711</v>
      </c>
    </row>
    <row r="229" spans="1:29" x14ac:dyDescent="0.25">
      <c r="A229" s="61">
        <f t="shared" si="93"/>
        <v>4.695850864334373</v>
      </c>
      <c r="B229" s="43">
        <f t="shared" si="101"/>
        <v>550</v>
      </c>
      <c r="C229" s="42">
        <f t="shared" si="108"/>
        <v>203.52979999999997</v>
      </c>
      <c r="D229" s="51">
        <f t="shared" si="108"/>
        <v>300</v>
      </c>
      <c r="E229" s="56">
        <f t="shared" si="108"/>
        <v>0.2</v>
      </c>
      <c r="F229" s="57">
        <f t="shared" si="108"/>
        <v>980.23210993750001</v>
      </c>
      <c r="G229" s="58">
        <f t="shared" si="108"/>
        <v>2.6584931595742973E-4</v>
      </c>
      <c r="H229" s="58">
        <f t="shared" si="108"/>
        <v>4.3110319016750285E-4</v>
      </c>
      <c r="I229" s="48">
        <f t="shared" si="108"/>
        <v>203.52979999999997</v>
      </c>
      <c r="J229" s="49">
        <f t="shared" si="102"/>
        <v>3.2534631569785533E-2</v>
      </c>
      <c r="K229" s="50">
        <f t="shared" si="103"/>
        <v>4.695850864334373</v>
      </c>
      <c r="L229" s="51">
        <f t="shared" si="85"/>
        <v>3523998.2099535866</v>
      </c>
      <c r="M229" s="49">
        <f t="shared" si="86"/>
        <v>1.9662722431781555E-2</v>
      </c>
      <c r="N229" s="43">
        <f t="shared" si="87"/>
        <v>3.1323076990173031</v>
      </c>
      <c r="O229" s="43">
        <f t="shared" si="88"/>
        <v>3.1323076990173031</v>
      </c>
      <c r="P229" s="52">
        <f t="shared" si="104"/>
        <v>41.363701907653486</v>
      </c>
      <c r="Q229" s="52">
        <f t="shared" si="95"/>
        <v>67.075680767907158</v>
      </c>
      <c r="R229" s="54">
        <f t="shared" si="105"/>
        <v>8.8031107970115379</v>
      </c>
      <c r="S229" s="54">
        <f t="shared" si="96"/>
        <v>105.9008872765837</v>
      </c>
      <c r="T229" s="54">
        <f t="shared" si="97"/>
        <v>44.496009606670789</v>
      </c>
      <c r="U229" s="54">
        <f t="shared" si="98"/>
        <v>61.404877669912921</v>
      </c>
      <c r="V229" s="54">
        <f t="shared" si="89"/>
        <v>436.16417380546176</v>
      </c>
      <c r="W229" s="54">
        <f t="shared" si="90"/>
        <v>1045.8463796439714</v>
      </c>
      <c r="X229" s="54">
        <f t="shared" si="91"/>
        <v>1443.2770392500902</v>
      </c>
      <c r="Y229" s="54">
        <f t="shared" si="99"/>
        <v>2489.1234188940616</v>
      </c>
      <c r="Z229" s="43">
        <f t="shared" si="106"/>
        <v>30.250000000000004</v>
      </c>
      <c r="AA229" s="54">
        <f t="shared" si="107"/>
        <v>28.923941975395806</v>
      </c>
      <c r="AB229" s="54">
        <f t="shared" si="100"/>
        <v>67.075680767907158</v>
      </c>
      <c r="AC229" s="54">
        <f t="shared" si="92"/>
        <v>28.923941975395806</v>
      </c>
    </row>
    <row r="230" spans="1:29" x14ac:dyDescent="0.25">
      <c r="A230" s="61">
        <f t="shared" si="93"/>
        <v>4.7171956409904388</v>
      </c>
      <c r="B230" s="43">
        <f t="shared" si="101"/>
        <v>552.5</v>
      </c>
      <c r="C230" s="42">
        <f t="shared" si="108"/>
        <v>203.52979999999997</v>
      </c>
      <c r="D230" s="51">
        <f t="shared" si="108"/>
        <v>300</v>
      </c>
      <c r="E230" s="56">
        <f t="shared" si="108"/>
        <v>0.2</v>
      </c>
      <c r="F230" s="57">
        <f t="shared" si="108"/>
        <v>980.23210993750001</v>
      </c>
      <c r="G230" s="58">
        <f t="shared" si="108"/>
        <v>2.6584931595742973E-4</v>
      </c>
      <c r="H230" s="58">
        <f t="shared" si="108"/>
        <v>4.3110319016750285E-4</v>
      </c>
      <c r="I230" s="48">
        <f t="shared" si="108"/>
        <v>203.52979999999997</v>
      </c>
      <c r="J230" s="49">
        <f t="shared" si="102"/>
        <v>3.2534631569785533E-2</v>
      </c>
      <c r="K230" s="50">
        <f t="shared" si="103"/>
        <v>4.7171956409904388</v>
      </c>
      <c r="L230" s="51">
        <f t="shared" si="85"/>
        <v>3540016.3836351945</v>
      </c>
      <c r="M230" s="49">
        <f t="shared" si="86"/>
        <v>1.966219638045346E-2</v>
      </c>
      <c r="N230" s="43">
        <f t="shared" si="87"/>
        <v>3.1607633761567722</v>
      </c>
      <c r="O230" s="43">
        <f t="shared" si="88"/>
        <v>3.1607633761567722</v>
      </c>
      <c r="P230" s="52">
        <f t="shared" si="104"/>
        <v>41.551718734506458</v>
      </c>
      <c r="Q230" s="52">
        <f t="shared" si="95"/>
        <v>67.380570225943089</v>
      </c>
      <c r="R230" s="54">
        <f t="shared" si="105"/>
        <v>8.8031107970115379</v>
      </c>
      <c r="S230" s="54">
        <f t="shared" si="96"/>
        <v>106.45070491575156</v>
      </c>
      <c r="T230" s="54">
        <f t="shared" si="97"/>
        <v>44.712482110663231</v>
      </c>
      <c r="U230" s="54">
        <f t="shared" si="98"/>
        <v>61.738222805088313</v>
      </c>
      <c r="V230" s="54">
        <f t="shared" si="89"/>
        <v>438.28610679878142</v>
      </c>
      <c r="W230" s="54">
        <f t="shared" si="90"/>
        <v>1055.7113831684374</v>
      </c>
      <c r="X230" s="54">
        <f t="shared" si="91"/>
        <v>1457.7080384534738</v>
      </c>
      <c r="Y230" s="54">
        <f t="shared" si="99"/>
        <v>2513.4194216219112</v>
      </c>
      <c r="Z230" s="43">
        <f t="shared" si="106"/>
        <v>30.387500000000003</v>
      </c>
      <c r="AA230" s="54">
        <f t="shared" si="107"/>
        <v>28.783908636847311</v>
      </c>
      <c r="AB230" s="54">
        <f t="shared" si="100"/>
        <v>67.380570225943089</v>
      </c>
      <c r="AC230" s="54">
        <f t="shared" si="92"/>
        <v>28.783908636847311</v>
      </c>
    </row>
    <row r="231" spans="1:29" x14ac:dyDescent="0.25">
      <c r="A231" s="61">
        <f t="shared" si="93"/>
        <v>4.7385404176465036</v>
      </c>
      <c r="B231" s="43">
        <f t="shared" si="101"/>
        <v>555</v>
      </c>
      <c r="C231" s="42">
        <f t="shared" si="108"/>
        <v>203.52979999999997</v>
      </c>
      <c r="D231" s="51">
        <f t="shared" si="108"/>
        <v>300</v>
      </c>
      <c r="E231" s="56">
        <f t="shared" si="108"/>
        <v>0.2</v>
      </c>
      <c r="F231" s="57">
        <f t="shared" si="108"/>
        <v>980.23210993750001</v>
      </c>
      <c r="G231" s="58">
        <f t="shared" si="108"/>
        <v>2.6584931595742973E-4</v>
      </c>
      <c r="H231" s="58">
        <f t="shared" si="108"/>
        <v>4.3110319016750285E-4</v>
      </c>
      <c r="I231" s="48">
        <f t="shared" si="108"/>
        <v>203.52979999999997</v>
      </c>
      <c r="J231" s="49">
        <f t="shared" si="102"/>
        <v>3.2534631569785533E-2</v>
      </c>
      <c r="K231" s="50">
        <f t="shared" si="103"/>
        <v>4.7385404176465036</v>
      </c>
      <c r="L231" s="51">
        <f t="shared" si="85"/>
        <v>3556034.5573168006</v>
      </c>
      <c r="M231" s="49">
        <f t="shared" si="86"/>
        <v>1.9661674796183047E-2</v>
      </c>
      <c r="N231" s="43">
        <f t="shared" si="87"/>
        <v>3.1893476780643306</v>
      </c>
      <c r="O231" s="43">
        <f t="shared" si="88"/>
        <v>3.1893476780643306</v>
      </c>
      <c r="P231" s="52">
        <f t="shared" si="104"/>
        <v>41.739735561359424</v>
      </c>
      <c r="Q231" s="52">
        <f t="shared" si="95"/>
        <v>67.685459683979047</v>
      </c>
      <c r="R231" s="54">
        <f t="shared" si="105"/>
        <v>8.8031107970115379</v>
      </c>
      <c r="S231" s="54">
        <f t="shared" si="96"/>
        <v>107.00077980445559</v>
      </c>
      <c r="T231" s="54">
        <f t="shared" si="97"/>
        <v>44.929083239423754</v>
      </c>
      <c r="U231" s="54">
        <f t="shared" si="98"/>
        <v>62.071696565031843</v>
      </c>
      <c r="V231" s="54">
        <f t="shared" si="89"/>
        <v>440.40930061337912</v>
      </c>
      <c r="W231" s="54">
        <f t="shared" si="90"/>
        <v>1065.6256922171017</v>
      </c>
      <c r="X231" s="54">
        <f t="shared" si="91"/>
        <v>1472.2133159654986</v>
      </c>
      <c r="Y231" s="54">
        <f t="shared" si="99"/>
        <v>2537.8390081826001</v>
      </c>
      <c r="Z231" s="43">
        <f t="shared" si="106"/>
        <v>30.525000000000002</v>
      </c>
      <c r="AA231" s="54">
        <f t="shared" si="107"/>
        <v>28.645142682784616</v>
      </c>
      <c r="AB231" s="54">
        <f t="shared" si="100"/>
        <v>67.685459683979047</v>
      </c>
      <c r="AC231" s="54">
        <f t="shared" si="92"/>
        <v>28.645142682784616</v>
      </c>
    </row>
    <row r="232" spans="1:29" x14ac:dyDescent="0.25">
      <c r="A232" s="61">
        <f t="shared" si="93"/>
        <v>4.7598851943025693</v>
      </c>
      <c r="B232" s="43">
        <f t="shared" si="101"/>
        <v>557.5</v>
      </c>
      <c r="C232" s="42">
        <f t="shared" si="108"/>
        <v>203.52979999999997</v>
      </c>
      <c r="D232" s="51">
        <f t="shared" si="108"/>
        <v>300</v>
      </c>
      <c r="E232" s="56">
        <f t="shared" si="108"/>
        <v>0.2</v>
      </c>
      <c r="F232" s="57">
        <f t="shared" si="108"/>
        <v>980.23210993750001</v>
      </c>
      <c r="G232" s="58">
        <f t="shared" si="108"/>
        <v>2.6584931595742973E-4</v>
      </c>
      <c r="H232" s="58">
        <f t="shared" si="108"/>
        <v>4.3110319016750285E-4</v>
      </c>
      <c r="I232" s="48">
        <f t="shared" si="108"/>
        <v>203.52979999999997</v>
      </c>
      <c r="J232" s="49">
        <f t="shared" si="102"/>
        <v>3.2534631569785533E-2</v>
      </c>
      <c r="K232" s="50">
        <f t="shared" si="103"/>
        <v>4.7598851943025693</v>
      </c>
      <c r="L232" s="51">
        <f t="shared" si="85"/>
        <v>3572052.730998409</v>
      </c>
      <c r="M232" s="49">
        <f t="shared" si="86"/>
        <v>1.9661157621311549E-2</v>
      </c>
      <c r="N232" s="43">
        <f t="shared" si="87"/>
        <v>3.2180606045421727</v>
      </c>
      <c r="O232" s="43">
        <f t="shared" si="88"/>
        <v>3.2180606045421727</v>
      </c>
      <c r="P232" s="52">
        <f t="shared" si="104"/>
        <v>41.927752388212397</v>
      </c>
      <c r="Q232" s="52">
        <f t="shared" si="95"/>
        <v>67.990349142014978</v>
      </c>
      <c r="R232" s="54">
        <f t="shared" si="105"/>
        <v>8.8031107970115379</v>
      </c>
      <c r="S232" s="54">
        <f t="shared" si="96"/>
        <v>107.55111194230018</v>
      </c>
      <c r="T232" s="54">
        <f t="shared" si="97"/>
        <v>45.145812992754571</v>
      </c>
      <c r="U232" s="54">
        <f t="shared" si="98"/>
        <v>62.40529894954561</v>
      </c>
      <c r="V232" s="54">
        <f t="shared" si="89"/>
        <v>442.53375524731615</v>
      </c>
      <c r="W232" s="54">
        <f t="shared" si="90"/>
        <v>1075.5893480111399</v>
      </c>
      <c r="X232" s="54">
        <f t="shared" si="91"/>
        <v>1486.7929130073367</v>
      </c>
      <c r="Y232" s="54">
        <f t="shared" si="99"/>
        <v>2562.3822610184766</v>
      </c>
      <c r="Z232" s="43">
        <f t="shared" si="106"/>
        <v>30.662500000000005</v>
      </c>
      <c r="AA232" s="54">
        <f t="shared" si="107"/>
        <v>28.507627057387367</v>
      </c>
      <c r="AB232" s="54">
        <f t="shared" si="100"/>
        <v>67.990349142014978</v>
      </c>
      <c r="AC232" s="54">
        <f t="shared" si="92"/>
        <v>28.507627057387367</v>
      </c>
    </row>
    <row r="233" spans="1:29" x14ac:dyDescent="0.25">
      <c r="A233" s="61">
        <f t="shared" si="93"/>
        <v>4.781229970958635</v>
      </c>
      <c r="B233" s="43">
        <f t="shared" si="101"/>
        <v>560</v>
      </c>
      <c r="C233" s="42">
        <f t="shared" si="108"/>
        <v>203.52979999999997</v>
      </c>
      <c r="D233" s="51">
        <f t="shared" si="108"/>
        <v>300</v>
      </c>
      <c r="E233" s="56">
        <f t="shared" si="108"/>
        <v>0.2</v>
      </c>
      <c r="F233" s="57">
        <f t="shared" si="108"/>
        <v>980.23210993750001</v>
      </c>
      <c r="G233" s="58">
        <f t="shared" si="108"/>
        <v>2.6584931595742973E-4</v>
      </c>
      <c r="H233" s="58">
        <f t="shared" si="108"/>
        <v>4.3110319016750285E-4</v>
      </c>
      <c r="I233" s="48">
        <f t="shared" si="108"/>
        <v>203.52979999999997</v>
      </c>
      <c r="J233" s="49">
        <f t="shared" si="102"/>
        <v>3.2534631569785533E-2</v>
      </c>
      <c r="K233" s="50">
        <f t="shared" si="103"/>
        <v>4.781229970958635</v>
      </c>
      <c r="L233" s="51">
        <f t="shared" si="85"/>
        <v>3588070.9046800165</v>
      </c>
      <c r="M233" s="49">
        <f t="shared" si="86"/>
        <v>1.9660644799176893E-2</v>
      </c>
      <c r="N233" s="43">
        <f t="shared" si="87"/>
        <v>3.2469021553942059</v>
      </c>
      <c r="O233" s="43">
        <f t="shared" si="88"/>
        <v>3.2469021553942059</v>
      </c>
      <c r="P233" s="52">
        <f t="shared" si="104"/>
        <v>42.115769215065363</v>
      </c>
      <c r="Q233" s="52">
        <f t="shared" si="95"/>
        <v>68.295238600050922</v>
      </c>
      <c r="R233" s="54">
        <f t="shared" si="105"/>
        <v>8.8031107970115379</v>
      </c>
      <c r="S233" s="54">
        <f t="shared" si="96"/>
        <v>108.10170132889316</v>
      </c>
      <c r="T233" s="54">
        <f t="shared" si="97"/>
        <v>45.362671370459566</v>
      </c>
      <c r="U233" s="54">
        <f t="shared" si="98"/>
        <v>62.739029958433591</v>
      </c>
      <c r="V233" s="54">
        <f t="shared" si="89"/>
        <v>444.65947069867002</v>
      </c>
      <c r="W233" s="54">
        <f t="shared" si="90"/>
        <v>1085.6023917716818</v>
      </c>
      <c r="X233" s="54">
        <f t="shared" si="91"/>
        <v>1501.44687080012</v>
      </c>
      <c r="Y233" s="54">
        <f t="shared" si="99"/>
        <v>2587.0492625718016</v>
      </c>
      <c r="Z233" s="43">
        <f t="shared" si="106"/>
        <v>30.800000000000004</v>
      </c>
      <c r="AA233" s="54">
        <f t="shared" si="107"/>
        <v>28.371345009414554</v>
      </c>
      <c r="AB233" s="54">
        <f t="shared" si="100"/>
        <v>68.295238600050922</v>
      </c>
      <c r="AC233" s="54">
        <f t="shared" si="92"/>
        <v>28.371345009414554</v>
      </c>
    </row>
    <row r="234" spans="1:29" x14ac:dyDescent="0.25">
      <c r="A234" s="61">
        <f t="shared" si="93"/>
        <v>4.8025747476146998</v>
      </c>
      <c r="B234" s="43">
        <f t="shared" si="101"/>
        <v>562.5</v>
      </c>
      <c r="C234" s="42">
        <f t="shared" si="108"/>
        <v>203.52979999999997</v>
      </c>
      <c r="D234" s="51">
        <f t="shared" si="108"/>
        <v>300</v>
      </c>
      <c r="E234" s="56">
        <f t="shared" si="108"/>
        <v>0.2</v>
      </c>
      <c r="F234" s="57">
        <f t="shared" si="108"/>
        <v>980.23210993750001</v>
      </c>
      <c r="G234" s="58">
        <f t="shared" si="108"/>
        <v>2.6584931595742973E-4</v>
      </c>
      <c r="H234" s="58">
        <f t="shared" si="108"/>
        <v>4.3110319016750285E-4</v>
      </c>
      <c r="I234" s="48">
        <f t="shared" si="108"/>
        <v>203.52979999999997</v>
      </c>
      <c r="J234" s="49">
        <f t="shared" si="102"/>
        <v>3.2534631569785533E-2</v>
      </c>
      <c r="K234" s="50">
        <f t="shared" si="103"/>
        <v>4.8025747476146998</v>
      </c>
      <c r="L234" s="51">
        <f t="shared" si="85"/>
        <v>3604089.078361623</v>
      </c>
      <c r="M234" s="49">
        <f t="shared" si="86"/>
        <v>1.9660136274092094E-2</v>
      </c>
      <c r="N234" s="43">
        <f t="shared" si="87"/>
        <v>3.2758723304260196</v>
      </c>
      <c r="O234" s="43">
        <f t="shared" si="88"/>
        <v>3.2758723304260196</v>
      </c>
      <c r="P234" s="52">
        <f t="shared" si="104"/>
        <v>42.303786041918343</v>
      </c>
      <c r="Q234" s="52">
        <f t="shared" si="95"/>
        <v>68.600128058086852</v>
      </c>
      <c r="R234" s="54">
        <f t="shared" si="105"/>
        <v>8.8031107970115379</v>
      </c>
      <c r="S234" s="54">
        <f t="shared" si="96"/>
        <v>108.65254796384569</v>
      </c>
      <c r="T234" s="54">
        <f t="shared" si="97"/>
        <v>45.579658372344362</v>
      </c>
      <c r="U234" s="54">
        <f t="shared" si="98"/>
        <v>63.072889591501337</v>
      </c>
      <c r="V234" s="54">
        <f t="shared" si="89"/>
        <v>446.7864469655355</v>
      </c>
      <c r="W234" s="54">
        <f t="shared" si="90"/>
        <v>1095.6648647198163</v>
      </c>
      <c r="X234" s="54">
        <f t="shared" si="91"/>
        <v>1516.1752305649361</v>
      </c>
      <c r="Y234" s="54">
        <f t="shared" si="99"/>
        <v>2611.8400952847524</v>
      </c>
      <c r="Z234" s="43">
        <f t="shared" si="106"/>
        <v>30.937500000000004</v>
      </c>
      <c r="AA234" s="54">
        <f t="shared" si="107"/>
        <v>28.236280085435936</v>
      </c>
      <c r="AB234" s="54">
        <f t="shared" si="100"/>
        <v>68.600128058086852</v>
      </c>
      <c r="AC234" s="54">
        <f t="shared" si="92"/>
        <v>28.236280085435936</v>
      </c>
    </row>
    <row r="235" spans="1:29" x14ac:dyDescent="0.25">
      <c r="A235" s="61">
        <f t="shared" si="93"/>
        <v>4.8239195242707655</v>
      </c>
      <c r="B235" s="43">
        <f t="shared" si="101"/>
        <v>565</v>
      </c>
      <c r="C235" s="42">
        <f t="shared" ref="C235:I249" si="109">C234</f>
        <v>203.52979999999997</v>
      </c>
      <c r="D235" s="51">
        <f t="shared" si="109"/>
        <v>300</v>
      </c>
      <c r="E235" s="56">
        <f t="shared" si="109"/>
        <v>0.2</v>
      </c>
      <c r="F235" s="57">
        <f t="shared" si="109"/>
        <v>980.23210993750001</v>
      </c>
      <c r="G235" s="58">
        <f t="shared" si="109"/>
        <v>2.6584931595742973E-4</v>
      </c>
      <c r="H235" s="58">
        <f t="shared" si="109"/>
        <v>4.3110319016750285E-4</v>
      </c>
      <c r="I235" s="48">
        <f t="shared" si="109"/>
        <v>203.52979999999997</v>
      </c>
      <c r="J235" s="49">
        <f t="shared" si="102"/>
        <v>3.2534631569785533E-2</v>
      </c>
      <c r="K235" s="50">
        <f t="shared" si="103"/>
        <v>4.8239195242707655</v>
      </c>
      <c r="L235" s="51">
        <f t="shared" si="85"/>
        <v>3620107.2520432305</v>
      </c>
      <c r="M235" s="49">
        <f t="shared" si="86"/>
        <v>1.9659631991324322E-2</v>
      </c>
      <c r="N235" s="43">
        <f t="shared" si="87"/>
        <v>3.3049711294448794</v>
      </c>
      <c r="O235" s="43">
        <f t="shared" si="88"/>
        <v>3.3049711294448794</v>
      </c>
      <c r="P235" s="52">
        <f t="shared" si="104"/>
        <v>42.491802868771302</v>
      </c>
      <c r="Q235" s="52">
        <f t="shared" si="95"/>
        <v>68.905017516122797</v>
      </c>
      <c r="R235" s="54">
        <f t="shared" si="105"/>
        <v>8.8031107970115379</v>
      </c>
      <c r="S235" s="54">
        <f t="shared" si="96"/>
        <v>109.20365184677232</v>
      </c>
      <c r="T235" s="54">
        <f t="shared" si="97"/>
        <v>45.796773998216182</v>
      </c>
      <c r="U235" s="54">
        <f t="shared" si="98"/>
        <v>63.406877848556135</v>
      </c>
      <c r="V235" s="54">
        <f t="shared" si="89"/>
        <v>448.91468404602284</v>
      </c>
      <c r="W235" s="54">
        <f t="shared" si="90"/>
        <v>1105.7768080765873</v>
      </c>
      <c r="X235" s="54">
        <f t="shared" si="91"/>
        <v>1530.9780335228297</v>
      </c>
      <c r="Y235" s="54">
        <f t="shared" si="99"/>
        <v>2636.754841599417</v>
      </c>
      <c r="Z235" s="43">
        <f t="shared" si="106"/>
        <v>31.075000000000003</v>
      </c>
      <c r="AA235" s="54">
        <f t="shared" si="107"/>
        <v>28.102416123243305</v>
      </c>
      <c r="AB235" s="54">
        <f t="shared" si="100"/>
        <v>68.905017516122797</v>
      </c>
      <c r="AC235" s="54">
        <f t="shared" si="92"/>
        <v>28.102416123243305</v>
      </c>
    </row>
    <row r="236" spans="1:29" x14ac:dyDescent="0.25">
      <c r="A236" s="61">
        <f t="shared" si="93"/>
        <v>4.8452643009268304</v>
      </c>
      <c r="B236" s="43">
        <f t="shared" si="101"/>
        <v>567.5</v>
      </c>
      <c r="C236" s="42">
        <f t="shared" si="109"/>
        <v>203.52979999999997</v>
      </c>
      <c r="D236" s="51">
        <f t="shared" si="109"/>
        <v>300</v>
      </c>
      <c r="E236" s="56">
        <f t="shared" si="109"/>
        <v>0.2</v>
      </c>
      <c r="F236" s="57">
        <f t="shared" si="109"/>
        <v>980.23210993750001</v>
      </c>
      <c r="G236" s="58">
        <f t="shared" si="109"/>
        <v>2.6584931595742973E-4</v>
      </c>
      <c r="H236" s="58">
        <f t="shared" si="109"/>
        <v>4.3110319016750285E-4</v>
      </c>
      <c r="I236" s="48">
        <f t="shared" si="109"/>
        <v>203.52979999999997</v>
      </c>
      <c r="J236" s="49">
        <f t="shared" si="102"/>
        <v>3.2534631569785533E-2</v>
      </c>
      <c r="K236" s="50">
        <f t="shared" si="103"/>
        <v>4.8452643009268304</v>
      </c>
      <c r="L236" s="51">
        <f t="shared" si="85"/>
        <v>3636125.4257248375</v>
      </c>
      <c r="M236" s="49">
        <f t="shared" si="86"/>
        <v>1.965913189707439E-2</v>
      </c>
      <c r="N236" s="43">
        <f t="shared" si="87"/>
        <v>3.3341985522596893</v>
      </c>
      <c r="O236" s="43">
        <f t="shared" si="88"/>
        <v>3.3341985522596893</v>
      </c>
      <c r="P236" s="52">
        <f t="shared" si="104"/>
        <v>42.679819695624275</v>
      </c>
      <c r="Q236" s="52">
        <f t="shared" si="95"/>
        <v>69.209906974158741</v>
      </c>
      <c r="R236" s="54">
        <f t="shared" si="105"/>
        <v>8.8031107970115379</v>
      </c>
      <c r="S236" s="54">
        <f t="shared" si="96"/>
        <v>109.75501297729086</v>
      </c>
      <c r="T236" s="54">
        <f t="shared" si="97"/>
        <v>46.014018247883968</v>
      </c>
      <c r="U236" s="54">
        <f t="shared" si="98"/>
        <v>63.740994729406893</v>
      </c>
      <c r="V236" s="54">
        <f t="shared" si="89"/>
        <v>451.04418193825927</v>
      </c>
      <c r="W236" s="54">
        <f t="shared" si="90"/>
        <v>1115.9382630629977</v>
      </c>
      <c r="X236" s="54">
        <f t="shared" si="91"/>
        <v>1545.855320894804</v>
      </c>
      <c r="Y236" s="54">
        <f t="shared" si="99"/>
        <v>2661.7935839578017</v>
      </c>
      <c r="Z236" s="43">
        <f t="shared" si="106"/>
        <v>31.212500000000002</v>
      </c>
      <c r="AA236" s="54">
        <f t="shared" si="107"/>
        <v>27.969737245435748</v>
      </c>
      <c r="AB236" s="54">
        <f t="shared" si="100"/>
        <v>69.209906974158741</v>
      </c>
      <c r="AC236" s="54">
        <f t="shared" si="92"/>
        <v>27.969737245435748</v>
      </c>
    </row>
    <row r="237" spans="1:29" x14ac:dyDescent="0.25">
      <c r="A237" s="61">
        <f t="shared" si="93"/>
        <v>4.8666090775828961</v>
      </c>
      <c r="B237" s="43">
        <f t="shared" si="101"/>
        <v>570</v>
      </c>
      <c r="C237" s="42">
        <f t="shared" si="109"/>
        <v>203.52979999999997</v>
      </c>
      <c r="D237" s="51">
        <f t="shared" si="109"/>
        <v>300</v>
      </c>
      <c r="E237" s="56">
        <f t="shared" si="109"/>
        <v>0.2</v>
      </c>
      <c r="F237" s="57">
        <f t="shared" si="109"/>
        <v>980.23210993750001</v>
      </c>
      <c r="G237" s="58">
        <f t="shared" si="109"/>
        <v>2.6584931595742973E-4</v>
      </c>
      <c r="H237" s="58">
        <f t="shared" si="109"/>
        <v>4.3110319016750285E-4</v>
      </c>
      <c r="I237" s="48">
        <f t="shared" si="109"/>
        <v>203.52979999999997</v>
      </c>
      <c r="J237" s="49">
        <f t="shared" si="102"/>
        <v>3.2534631569785533E-2</v>
      </c>
      <c r="K237" s="50">
        <f t="shared" si="103"/>
        <v>4.8666090775828961</v>
      </c>
      <c r="L237" s="51">
        <f t="shared" si="85"/>
        <v>3652143.5994064445</v>
      </c>
      <c r="M237" s="49">
        <f t="shared" si="86"/>
        <v>1.9658635938456886E-2</v>
      </c>
      <c r="N237" s="43">
        <f t="shared" si="87"/>
        <v>3.3635545986809801</v>
      </c>
      <c r="O237" s="43">
        <f t="shared" si="88"/>
        <v>3.3635545986809801</v>
      </c>
      <c r="P237" s="52">
        <f t="shared" si="104"/>
        <v>42.867836522477241</v>
      </c>
      <c r="Q237" s="52">
        <f t="shared" si="95"/>
        <v>69.514796432194672</v>
      </c>
      <c r="R237" s="54">
        <f t="shared" si="105"/>
        <v>8.8031107970115379</v>
      </c>
      <c r="S237" s="54">
        <f t="shared" si="96"/>
        <v>110.30663135502233</v>
      </c>
      <c r="T237" s="54">
        <f t="shared" si="97"/>
        <v>46.231391121158218</v>
      </c>
      <c r="U237" s="54">
        <f t="shared" si="98"/>
        <v>64.075240233864108</v>
      </c>
      <c r="V237" s="54">
        <f t="shared" si="89"/>
        <v>453.17494064038721</v>
      </c>
      <c r="W237" s="54">
        <f t="shared" si="90"/>
        <v>1126.1492709000079</v>
      </c>
      <c r="X237" s="54">
        <f t="shared" si="91"/>
        <v>1560.8071339018179</v>
      </c>
      <c r="Y237" s="54">
        <f t="shared" si="99"/>
        <v>2686.9564048018256</v>
      </c>
      <c r="Z237" s="43">
        <f t="shared" si="106"/>
        <v>31.350000000000005</v>
      </c>
      <c r="AA237" s="54">
        <f t="shared" si="107"/>
        <v>27.838227853173837</v>
      </c>
      <c r="AB237" s="54">
        <f t="shared" si="100"/>
        <v>69.514796432194672</v>
      </c>
      <c r="AC237" s="54">
        <f t="shared" si="92"/>
        <v>27.838227853173837</v>
      </c>
    </row>
    <row r="238" spans="1:29" x14ac:dyDescent="0.25">
      <c r="A238" s="61">
        <f t="shared" si="93"/>
        <v>4.8879538542389609</v>
      </c>
      <c r="B238" s="43">
        <f t="shared" si="101"/>
        <v>572.5</v>
      </c>
      <c r="C238" s="42">
        <f t="shared" si="109"/>
        <v>203.52979999999997</v>
      </c>
      <c r="D238" s="51">
        <f t="shared" si="109"/>
        <v>300</v>
      </c>
      <c r="E238" s="56">
        <f t="shared" si="109"/>
        <v>0.2</v>
      </c>
      <c r="F238" s="57">
        <f t="shared" si="109"/>
        <v>980.23210993750001</v>
      </c>
      <c r="G238" s="58">
        <f t="shared" si="109"/>
        <v>2.6584931595742973E-4</v>
      </c>
      <c r="H238" s="58">
        <f t="shared" si="109"/>
        <v>4.3110319016750285E-4</v>
      </c>
      <c r="I238" s="48">
        <f t="shared" si="109"/>
        <v>203.52979999999997</v>
      </c>
      <c r="J238" s="49">
        <f t="shared" si="102"/>
        <v>3.2534631569785533E-2</v>
      </c>
      <c r="K238" s="50">
        <f t="shared" si="103"/>
        <v>4.8879538542389609</v>
      </c>
      <c r="L238" s="51">
        <f t="shared" si="85"/>
        <v>3668161.7730880515</v>
      </c>
      <c r="M238" s="49">
        <f t="shared" si="86"/>
        <v>1.9658144063480688E-2</v>
      </c>
      <c r="N238" s="43">
        <f t="shared" si="87"/>
        <v>3.3930392685208823</v>
      </c>
      <c r="O238" s="43">
        <f t="shared" si="88"/>
        <v>3.3930392685208823</v>
      </c>
      <c r="P238" s="52">
        <f t="shared" si="104"/>
        <v>43.055853349330221</v>
      </c>
      <c r="Q238" s="52">
        <f t="shared" si="95"/>
        <v>69.819685890230616</v>
      </c>
      <c r="R238" s="54">
        <f t="shared" si="105"/>
        <v>8.8031107970115379</v>
      </c>
      <c r="S238" s="54">
        <f t="shared" si="96"/>
        <v>110.85850697959107</v>
      </c>
      <c r="T238" s="54">
        <f t="shared" si="97"/>
        <v>46.448892617851101</v>
      </c>
      <c r="U238" s="54">
        <f t="shared" si="98"/>
        <v>64.409614361739955</v>
      </c>
      <c r="V238" s="54">
        <f t="shared" si="89"/>
        <v>455.30696015056554</v>
      </c>
      <c r="W238" s="54">
        <f t="shared" si="90"/>
        <v>1136.4098728085364</v>
      </c>
      <c r="X238" s="54">
        <f t="shared" si="91"/>
        <v>1575.8335137647914</v>
      </c>
      <c r="Y238" s="54">
        <f t="shared" si="99"/>
        <v>2712.2433865733278</v>
      </c>
      <c r="Z238" s="43">
        <f t="shared" si="106"/>
        <v>31.487500000000004</v>
      </c>
      <c r="AA238" s="54">
        <f t="shared" si="107"/>
        <v>27.707872620097394</v>
      </c>
      <c r="AB238" s="54">
        <f t="shared" si="100"/>
        <v>69.819685890230616</v>
      </c>
      <c r="AC238" s="54">
        <f t="shared" si="92"/>
        <v>27.707872620097394</v>
      </c>
    </row>
    <row r="239" spans="1:29" x14ac:dyDescent="0.25">
      <c r="A239" s="61">
        <f t="shared" si="93"/>
        <v>4.9092986308950266</v>
      </c>
      <c r="B239" s="43">
        <f t="shared" si="101"/>
        <v>575</v>
      </c>
      <c r="C239" s="42">
        <f t="shared" si="109"/>
        <v>203.52979999999997</v>
      </c>
      <c r="D239" s="51">
        <f t="shared" si="109"/>
        <v>300</v>
      </c>
      <c r="E239" s="56">
        <f t="shared" si="109"/>
        <v>0.2</v>
      </c>
      <c r="F239" s="57">
        <f t="shared" si="109"/>
        <v>980.23210993750001</v>
      </c>
      <c r="G239" s="58">
        <f t="shared" si="109"/>
        <v>2.6584931595742973E-4</v>
      </c>
      <c r="H239" s="58">
        <f t="shared" si="109"/>
        <v>4.3110319016750285E-4</v>
      </c>
      <c r="I239" s="48">
        <f t="shared" si="109"/>
        <v>203.52979999999997</v>
      </c>
      <c r="J239" s="49">
        <f t="shared" si="102"/>
        <v>3.2534631569785533E-2</v>
      </c>
      <c r="K239" s="50">
        <f t="shared" si="103"/>
        <v>4.9092986308950266</v>
      </c>
      <c r="L239" s="51">
        <f t="shared" si="85"/>
        <v>3684179.9467696589</v>
      </c>
      <c r="M239" s="49">
        <f t="shared" si="86"/>
        <v>1.9657656221030106E-2</v>
      </c>
      <c r="N239" s="43">
        <f t="shared" si="87"/>
        <v>3.4226525615931145</v>
      </c>
      <c r="O239" s="43">
        <f t="shared" si="88"/>
        <v>3.4226525615931145</v>
      </c>
      <c r="P239" s="52">
        <f t="shared" si="104"/>
        <v>43.243870176183172</v>
      </c>
      <c r="Q239" s="52">
        <f t="shared" si="95"/>
        <v>70.124575348266561</v>
      </c>
      <c r="R239" s="54">
        <f t="shared" si="105"/>
        <v>8.8031107970115379</v>
      </c>
      <c r="S239" s="54">
        <f t="shared" si="96"/>
        <v>111.41063985062442</v>
      </c>
      <c r="T239" s="54">
        <f t="shared" si="97"/>
        <v>46.66652273777629</v>
      </c>
      <c r="U239" s="54">
        <f t="shared" si="98"/>
        <v>64.74411711284813</v>
      </c>
      <c r="V239" s="54">
        <f t="shared" si="89"/>
        <v>457.44024046696774</v>
      </c>
      <c r="W239" s="54">
        <f t="shared" si="90"/>
        <v>1146.7201100094601</v>
      </c>
      <c r="X239" s="54">
        <f t="shared" si="91"/>
        <v>1590.9345017046016</v>
      </c>
      <c r="Y239" s="54">
        <f t="shared" si="99"/>
        <v>2737.6546117140615</v>
      </c>
      <c r="Z239" s="43">
        <f t="shared" si="106"/>
        <v>31.625000000000004</v>
      </c>
      <c r="AA239" s="54">
        <f t="shared" si="107"/>
        <v>27.578656486401989</v>
      </c>
      <c r="AB239" s="54">
        <f t="shared" si="100"/>
        <v>70.124575348266561</v>
      </c>
      <c r="AC239" s="54">
        <f t="shared" si="92"/>
        <v>27.578656486401989</v>
      </c>
    </row>
    <row r="240" spans="1:29" x14ac:dyDescent="0.25">
      <c r="A240" s="61">
        <f t="shared" si="93"/>
        <v>4.9306434075510923</v>
      </c>
      <c r="B240" s="43">
        <f t="shared" si="101"/>
        <v>577.5</v>
      </c>
      <c r="C240" s="42">
        <f t="shared" si="109"/>
        <v>203.52979999999997</v>
      </c>
      <c r="D240" s="51">
        <f t="shared" si="109"/>
        <v>300</v>
      </c>
      <c r="E240" s="56">
        <f t="shared" si="109"/>
        <v>0.2</v>
      </c>
      <c r="F240" s="57">
        <f t="shared" si="109"/>
        <v>980.23210993750001</v>
      </c>
      <c r="G240" s="58">
        <f t="shared" si="109"/>
        <v>2.6584931595742973E-4</v>
      </c>
      <c r="H240" s="58">
        <f t="shared" si="109"/>
        <v>4.3110319016750285E-4</v>
      </c>
      <c r="I240" s="48">
        <f t="shared" si="109"/>
        <v>203.52979999999997</v>
      </c>
      <c r="J240" s="49">
        <f t="shared" si="102"/>
        <v>3.2534631569785533E-2</v>
      </c>
      <c r="K240" s="50">
        <f t="shared" si="103"/>
        <v>4.9306434075510923</v>
      </c>
      <c r="L240" s="51">
        <f t="shared" si="85"/>
        <v>3700198.1204512673</v>
      </c>
      <c r="M240" s="49">
        <f t="shared" si="86"/>
        <v>1.9657172360846391E-2</v>
      </c>
      <c r="N240" s="43">
        <f t="shared" si="87"/>
        <v>3.4523944777129505</v>
      </c>
      <c r="O240" s="43">
        <f t="shared" si="88"/>
        <v>3.4523944777129505</v>
      </c>
      <c r="P240" s="52">
        <f t="shared" si="104"/>
        <v>43.431887003036159</v>
      </c>
      <c r="Q240" s="52">
        <f t="shared" si="95"/>
        <v>70.429464806302505</v>
      </c>
      <c r="R240" s="54">
        <f t="shared" si="105"/>
        <v>8.8031107970115379</v>
      </c>
      <c r="S240" s="54">
        <f t="shared" si="96"/>
        <v>111.96302996775303</v>
      </c>
      <c r="T240" s="54">
        <f t="shared" si="97"/>
        <v>46.88428148074911</v>
      </c>
      <c r="U240" s="54">
        <f t="shared" si="98"/>
        <v>65.078748487003921</v>
      </c>
      <c r="V240" s="54">
        <f t="shared" si="89"/>
        <v>459.57478158778355</v>
      </c>
      <c r="W240" s="54">
        <f t="shared" si="90"/>
        <v>1157.0800237236158</v>
      </c>
      <c r="X240" s="54">
        <f t="shared" si="91"/>
        <v>1606.1101389420837</v>
      </c>
      <c r="Y240" s="54">
        <f t="shared" si="99"/>
        <v>2763.1901626656995</v>
      </c>
      <c r="Z240" s="43">
        <f t="shared" si="106"/>
        <v>31.762500000000003</v>
      </c>
      <c r="AA240" s="54">
        <f t="shared" si="107"/>
        <v>27.450564653069236</v>
      </c>
      <c r="AB240" s="54">
        <f t="shared" si="100"/>
        <v>70.429464806302505</v>
      </c>
      <c r="AC240" s="54">
        <f t="shared" si="92"/>
        <v>27.450564653069236</v>
      </c>
    </row>
    <row r="241" spans="1:29" x14ac:dyDescent="0.25">
      <c r="A241" s="61">
        <f t="shared" si="93"/>
        <v>4.9519881842071571</v>
      </c>
      <c r="B241" s="43">
        <f t="shared" si="101"/>
        <v>580</v>
      </c>
      <c r="C241" s="42">
        <f t="shared" si="109"/>
        <v>203.52979999999997</v>
      </c>
      <c r="D241" s="51">
        <f t="shared" si="109"/>
        <v>300</v>
      </c>
      <c r="E241" s="56">
        <f t="shared" si="109"/>
        <v>0.2</v>
      </c>
      <c r="F241" s="57">
        <f t="shared" si="109"/>
        <v>980.23210993750001</v>
      </c>
      <c r="G241" s="58">
        <f t="shared" si="109"/>
        <v>2.6584931595742973E-4</v>
      </c>
      <c r="H241" s="58">
        <f t="shared" si="109"/>
        <v>4.3110319016750285E-4</v>
      </c>
      <c r="I241" s="48">
        <f t="shared" si="109"/>
        <v>203.52979999999997</v>
      </c>
      <c r="J241" s="49">
        <f t="shared" si="102"/>
        <v>3.2534631569785533E-2</v>
      </c>
      <c r="K241" s="50">
        <f t="shared" si="103"/>
        <v>4.9519881842071571</v>
      </c>
      <c r="L241" s="51">
        <f t="shared" si="85"/>
        <v>3716216.2941328734</v>
      </c>
      <c r="M241" s="49">
        <f t="shared" si="86"/>
        <v>1.9656692433509784E-2</v>
      </c>
      <c r="N241" s="43">
        <f t="shared" si="87"/>
        <v>3.4822650166972076</v>
      </c>
      <c r="O241" s="43">
        <f t="shared" si="88"/>
        <v>3.4822650166972076</v>
      </c>
      <c r="P241" s="52">
        <f t="shared" si="104"/>
        <v>43.619903829889132</v>
      </c>
      <c r="Q241" s="52">
        <f t="shared" si="95"/>
        <v>70.73435426433845</v>
      </c>
      <c r="R241" s="54">
        <f t="shared" si="105"/>
        <v>8.8031107970115379</v>
      </c>
      <c r="S241" s="54">
        <f t="shared" si="96"/>
        <v>112.51567733061046</v>
      </c>
      <c r="T241" s="54">
        <f t="shared" si="97"/>
        <v>47.102168846586338</v>
      </c>
      <c r="U241" s="54">
        <f t="shared" si="98"/>
        <v>65.413508484024121</v>
      </c>
      <c r="V241" s="54">
        <f t="shared" si="89"/>
        <v>461.71058351121707</v>
      </c>
      <c r="W241" s="54">
        <f t="shared" si="90"/>
        <v>1167.4896551717979</v>
      </c>
      <c r="X241" s="54">
        <f t="shared" si="91"/>
        <v>1621.3604666980339</v>
      </c>
      <c r="Y241" s="54">
        <f t="shared" si="99"/>
        <v>2788.850121869832</v>
      </c>
      <c r="Z241" s="43">
        <f t="shared" si="106"/>
        <v>31.900000000000002</v>
      </c>
      <c r="AA241" s="54">
        <f t="shared" si="107"/>
        <v>27.323582576246356</v>
      </c>
      <c r="AB241" s="54">
        <f t="shared" si="100"/>
        <v>70.73435426433845</v>
      </c>
      <c r="AC241" s="54">
        <f t="shared" si="92"/>
        <v>27.323582576246356</v>
      </c>
    </row>
    <row r="242" spans="1:29" x14ac:dyDescent="0.25">
      <c r="A242" s="61">
        <f t="shared" si="93"/>
        <v>4.9733329608632229</v>
      </c>
      <c r="B242" s="43">
        <f t="shared" si="101"/>
        <v>582.5</v>
      </c>
      <c r="C242" s="42">
        <f t="shared" si="109"/>
        <v>203.52979999999997</v>
      </c>
      <c r="D242" s="51">
        <f t="shared" si="109"/>
        <v>300</v>
      </c>
      <c r="E242" s="56">
        <f t="shared" si="109"/>
        <v>0.2</v>
      </c>
      <c r="F242" s="57">
        <f t="shared" si="109"/>
        <v>980.23210993750001</v>
      </c>
      <c r="G242" s="58">
        <f t="shared" si="109"/>
        <v>2.6584931595742973E-4</v>
      </c>
      <c r="H242" s="58">
        <f t="shared" si="109"/>
        <v>4.3110319016750285E-4</v>
      </c>
      <c r="I242" s="48">
        <f t="shared" si="109"/>
        <v>203.52979999999997</v>
      </c>
      <c r="J242" s="49">
        <f t="shared" si="102"/>
        <v>3.2534631569785533E-2</v>
      </c>
      <c r="K242" s="50">
        <f t="shared" si="103"/>
        <v>4.9733329608632229</v>
      </c>
      <c r="L242" s="51">
        <f t="shared" si="85"/>
        <v>3732234.4678144809</v>
      </c>
      <c r="M242" s="49">
        <f t="shared" si="86"/>
        <v>1.9656216390421977E-2</v>
      </c>
      <c r="N242" s="43">
        <f t="shared" si="87"/>
        <v>3.5122641783642297</v>
      </c>
      <c r="O242" s="43">
        <f t="shared" si="88"/>
        <v>3.5122641783642297</v>
      </c>
      <c r="P242" s="52">
        <f t="shared" si="104"/>
        <v>43.807920656742098</v>
      </c>
      <c r="Q242" s="52">
        <f t="shared" si="95"/>
        <v>71.03924372237438</v>
      </c>
      <c r="R242" s="54">
        <f t="shared" si="105"/>
        <v>8.8031107970115379</v>
      </c>
      <c r="S242" s="54">
        <f t="shared" si="96"/>
        <v>113.06858193883339</v>
      </c>
      <c r="T242" s="54">
        <f t="shared" si="97"/>
        <v>47.320184835106325</v>
      </c>
      <c r="U242" s="54">
        <f t="shared" si="98"/>
        <v>65.748397103727072</v>
      </c>
      <c r="V242" s="54">
        <f t="shared" si="89"/>
        <v>463.84764623548762</v>
      </c>
      <c r="W242" s="54">
        <f t="shared" si="90"/>
        <v>1177.9490455747623</v>
      </c>
      <c r="X242" s="54">
        <f t="shared" si="91"/>
        <v>1636.685526193206</v>
      </c>
      <c r="Y242" s="54">
        <f t="shared" si="99"/>
        <v>2814.6345717679683</v>
      </c>
      <c r="Z242" s="43">
        <f t="shared" si="106"/>
        <v>32.037500000000001</v>
      </c>
      <c r="AA242" s="54">
        <f t="shared" si="107"/>
        <v>27.197695961770393</v>
      </c>
      <c r="AB242" s="54">
        <f t="shared" si="100"/>
        <v>71.03924372237438</v>
      </c>
      <c r="AC242" s="54">
        <f t="shared" si="92"/>
        <v>27.197695961770393</v>
      </c>
    </row>
    <row r="243" spans="1:29" x14ac:dyDescent="0.25">
      <c r="A243" s="61">
        <f t="shared" si="93"/>
        <v>4.9946777375192877</v>
      </c>
      <c r="B243" s="43">
        <f t="shared" si="101"/>
        <v>585</v>
      </c>
      <c r="C243" s="42">
        <f t="shared" si="109"/>
        <v>203.52979999999997</v>
      </c>
      <c r="D243" s="51">
        <f t="shared" si="109"/>
        <v>300</v>
      </c>
      <c r="E243" s="56">
        <f t="shared" si="109"/>
        <v>0.2</v>
      </c>
      <c r="F243" s="57">
        <f t="shared" si="109"/>
        <v>980.23210993750001</v>
      </c>
      <c r="G243" s="58">
        <f t="shared" si="109"/>
        <v>2.6584931595742973E-4</v>
      </c>
      <c r="H243" s="58">
        <f t="shared" si="109"/>
        <v>4.3110319016750285E-4</v>
      </c>
      <c r="I243" s="48">
        <f t="shared" si="109"/>
        <v>203.52979999999997</v>
      </c>
      <c r="J243" s="49">
        <f t="shared" si="102"/>
        <v>3.2534631569785533E-2</v>
      </c>
      <c r="K243" s="50">
        <f t="shared" si="103"/>
        <v>4.9946777375192877</v>
      </c>
      <c r="L243" s="51">
        <f t="shared" si="85"/>
        <v>3748252.6414960879</v>
      </c>
      <c r="M243" s="49">
        <f t="shared" si="86"/>
        <v>1.9655744183789046E-2</v>
      </c>
      <c r="N243" s="43">
        <f t="shared" si="87"/>
        <v>3.5423919625338587</v>
      </c>
      <c r="O243" s="43">
        <f t="shared" si="88"/>
        <v>3.5423919625338587</v>
      </c>
      <c r="P243" s="52">
        <f t="shared" si="104"/>
        <v>43.995937483595071</v>
      </c>
      <c r="Q243" s="52">
        <f t="shared" si="95"/>
        <v>71.344133180410324</v>
      </c>
      <c r="R243" s="54">
        <f t="shared" si="105"/>
        <v>8.8031107970115379</v>
      </c>
      <c r="S243" s="54">
        <f t="shared" si="96"/>
        <v>113.62174379206157</v>
      </c>
      <c r="T243" s="54">
        <f t="shared" si="97"/>
        <v>47.538329446128927</v>
      </c>
      <c r="U243" s="54">
        <f t="shared" si="98"/>
        <v>66.083414345932638</v>
      </c>
      <c r="V243" s="54">
        <f t="shared" si="89"/>
        <v>465.98596975882941</v>
      </c>
      <c r="W243" s="54">
        <f t="shared" si="90"/>
        <v>1188.458236153223</v>
      </c>
      <c r="X243" s="54">
        <f t="shared" si="91"/>
        <v>1652.0853586483161</v>
      </c>
      <c r="Y243" s="54">
        <f t="shared" si="99"/>
        <v>2840.5435948015393</v>
      </c>
      <c r="Z243" s="43">
        <f t="shared" si="106"/>
        <v>32.175000000000004</v>
      </c>
      <c r="AA243" s="54">
        <f t="shared" si="107"/>
        <v>27.07289075983299</v>
      </c>
      <c r="AB243" s="54">
        <f t="shared" si="100"/>
        <v>71.344133180410324</v>
      </c>
      <c r="AC243" s="54">
        <f t="shared" si="92"/>
        <v>27.07289075983299</v>
      </c>
    </row>
    <row r="244" spans="1:29" x14ac:dyDescent="0.25">
      <c r="A244" s="61">
        <f t="shared" si="93"/>
        <v>5.0160225141753534</v>
      </c>
      <c r="B244" s="43">
        <f t="shared" si="101"/>
        <v>587.5</v>
      </c>
      <c r="C244" s="42">
        <f t="shared" si="109"/>
        <v>203.52979999999997</v>
      </c>
      <c r="D244" s="51">
        <f t="shared" si="109"/>
        <v>300</v>
      </c>
      <c r="E244" s="56">
        <f t="shared" si="109"/>
        <v>0.2</v>
      </c>
      <c r="F244" s="57">
        <f t="shared" si="109"/>
        <v>980.23210993750001</v>
      </c>
      <c r="G244" s="58">
        <f t="shared" si="109"/>
        <v>2.6584931595742973E-4</v>
      </c>
      <c r="H244" s="58">
        <f t="shared" si="109"/>
        <v>4.3110319016750285E-4</v>
      </c>
      <c r="I244" s="48">
        <f t="shared" si="109"/>
        <v>203.52979999999997</v>
      </c>
      <c r="J244" s="49">
        <f t="shared" si="102"/>
        <v>3.2534631569785533E-2</v>
      </c>
      <c r="K244" s="50">
        <f t="shared" si="103"/>
        <v>5.0160225141753534</v>
      </c>
      <c r="L244" s="51">
        <f t="shared" si="85"/>
        <v>3764270.8151776954</v>
      </c>
      <c r="M244" s="49">
        <f t="shared" si="86"/>
        <v>1.9655275766604766E-2</v>
      </c>
      <c r="N244" s="43">
        <f t="shared" si="87"/>
        <v>3.5726483690274256</v>
      </c>
      <c r="O244" s="43">
        <f t="shared" si="88"/>
        <v>3.5726483690274256</v>
      </c>
      <c r="P244" s="52">
        <f t="shared" si="104"/>
        <v>44.18395431044803</v>
      </c>
      <c r="Q244" s="52">
        <f t="shared" si="95"/>
        <v>71.649022638446269</v>
      </c>
      <c r="R244" s="54">
        <f t="shared" si="105"/>
        <v>8.8031107970115379</v>
      </c>
      <c r="S244" s="54">
        <f t="shared" si="96"/>
        <v>114.17516288993761</v>
      </c>
      <c r="T244" s="54">
        <f t="shared" si="97"/>
        <v>47.756602679475456</v>
      </c>
      <c r="U244" s="54">
        <f t="shared" si="98"/>
        <v>66.418560210462147</v>
      </c>
      <c r="V244" s="54">
        <f t="shared" si="89"/>
        <v>468.12555407949094</v>
      </c>
      <c r="W244" s="54">
        <f t="shared" si="90"/>
        <v>1199.0172681278559</v>
      </c>
      <c r="X244" s="54">
        <f t="shared" si="91"/>
        <v>1667.5600052840391</v>
      </c>
      <c r="Y244" s="54">
        <f t="shared" si="99"/>
        <v>2866.577273411895</v>
      </c>
      <c r="Z244" s="43">
        <f t="shared" si="106"/>
        <v>32.312500000000007</v>
      </c>
      <c r="AA244" s="54">
        <f t="shared" si="107"/>
        <v>26.949153159781179</v>
      </c>
      <c r="AB244" s="54">
        <f t="shared" si="100"/>
        <v>71.649022638446269</v>
      </c>
      <c r="AC244" s="54">
        <f t="shared" si="92"/>
        <v>26.949153159781179</v>
      </c>
    </row>
    <row r="245" spans="1:29" x14ac:dyDescent="0.25">
      <c r="A245" s="61">
        <f t="shared" si="93"/>
        <v>5.0373672908314182</v>
      </c>
      <c r="B245" s="43">
        <f t="shared" si="101"/>
        <v>590</v>
      </c>
      <c r="C245" s="42">
        <f t="shared" si="109"/>
        <v>203.52979999999997</v>
      </c>
      <c r="D245" s="51">
        <f t="shared" si="109"/>
        <v>300</v>
      </c>
      <c r="E245" s="56">
        <f t="shared" si="109"/>
        <v>0.2</v>
      </c>
      <c r="F245" s="57">
        <f t="shared" si="109"/>
        <v>980.23210993750001</v>
      </c>
      <c r="G245" s="58">
        <f t="shared" si="109"/>
        <v>2.6584931595742973E-4</v>
      </c>
      <c r="H245" s="58">
        <f t="shared" si="109"/>
        <v>4.3110319016750285E-4</v>
      </c>
      <c r="I245" s="48">
        <f t="shared" si="109"/>
        <v>203.52979999999997</v>
      </c>
      <c r="J245" s="49">
        <f t="shared" si="102"/>
        <v>3.2534631569785533E-2</v>
      </c>
      <c r="K245" s="50">
        <f t="shared" si="103"/>
        <v>5.0373672908314182</v>
      </c>
      <c r="L245" s="51">
        <f t="shared" si="85"/>
        <v>3780288.9888593014</v>
      </c>
      <c r="M245" s="49">
        <f t="shared" si="86"/>
        <v>1.9654811092634387E-2</v>
      </c>
      <c r="N245" s="43">
        <f t="shared" si="87"/>
        <v>3.6030333976677227</v>
      </c>
      <c r="O245" s="43">
        <f t="shared" si="88"/>
        <v>3.6030333976677227</v>
      </c>
      <c r="P245" s="52">
        <f t="shared" si="104"/>
        <v>44.37197113730101</v>
      </c>
      <c r="Q245" s="52">
        <f t="shared" si="95"/>
        <v>71.953912096482199</v>
      </c>
      <c r="R245" s="54">
        <f t="shared" si="105"/>
        <v>8.8031107970115379</v>
      </c>
      <c r="S245" s="54">
        <f t="shared" si="96"/>
        <v>114.72883923210712</v>
      </c>
      <c r="T245" s="54">
        <f t="shared" si="97"/>
        <v>47.975004534968733</v>
      </c>
      <c r="U245" s="54">
        <f t="shared" si="98"/>
        <v>66.753834697138373</v>
      </c>
      <c r="V245" s="54">
        <f t="shared" si="89"/>
        <v>470.26639919573529</v>
      </c>
      <c r="W245" s="54">
        <f t="shared" si="90"/>
        <v>1209.626182719297</v>
      </c>
      <c r="X245" s="54">
        <f t="shared" si="91"/>
        <v>1683.1095073210101</v>
      </c>
      <c r="Y245" s="54">
        <f t="shared" si="99"/>
        <v>2892.7356900403074</v>
      </c>
      <c r="Z245" s="43">
        <f t="shared" si="106"/>
        <v>32.450000000000003</v>
      </c>
      <c r="AA245" s="54">
        <f t="shared" si="107"/>
        <v>26.826469585050532</v>
      </c>
      <c r="AB245" s="54">
        <f t="shared" si="100"/>
        <v>71.953912096482199</v>
      </c>
      <c r="AC245" s="54">
        <f t="shared" si="92"/>
        <v>26.826469585050532</v>
      </c>
    </row>
    <row r="246" spans="1:29" x14ac:dyDescent="0.25">
      <c r="A246" s="61">
        <f t="shared" si="93"/>
        <v>5.0587120674874839</v>
      </c>
      <c r="B246" s="43">
        <f t="shared" si="101"/>
        <v>592.5</v>
      </c>
      <c r="C246" s="42">
        <f t="shared" si="109"/>
        <v>203.52979999999997</v>
      </c>
      <c r="D246" s="51">
        <f t="shared" si="109"/>
        <v>300</v>
      </c>
      <c r="E246" s="56">
        <f t="shared" si="109"/>
        <v>0.2</v>
      </c>
      <c r="F246" s="57">
        <f t="shared" si="109"/>
        <v>980.23210993750001</v>
      </c>
      <c r="G246" s="58">
        <f t="shared" si="109"/>
        <v>2.6584931595742973E-4</v>
      </c>
      <c r="H246" s="58">
        <f t="shared" si="109"/>
        <v>4.3110319016750285E-4</v>
      </c>
      <c r="I246" s="48">
        <f t="shared" si="109"/>
        <v>203.52979999999997</v>
      </c>
      <c r="J246" s="49">
        <f t="shared" si="102"/>
        <v>3.2534631569785533E-2</v>
      </c>
      <c r="K246" s="50">
        <f t="shared" si="103"/>
        <v>5.0587120674874839</v>
      </c>
      <c r="L246" s="51">
        <f t="shared" si="85"/>
        <v>3796307.1625409094</v>
      </c>
      <c r="M246" s="49">
        <f t="shared" si="86"/>
        <v>1.9654350116398774E-2</v>
      </c>
      <c r="N246" s="43">
        <f t="shared" si="87"/>
        <v>3.6335470482789924</v>
      </c>
      <c r="O246" s="43">
        <f t="shared" si="88"/>
        <v>3.6335470482789924</v>
      </c>
      <c r="P246" s="52">
        <f t="shared" si="104"/>
        <v>44.559987964153969</v>
      </c>
      <c r="Q246" s="52">
        <f t="shared" si="95"/>
        <v>72.258801554518143</v>
      </c>
      <c r="R246" s="54">
        <f t="shared" si="105"/>
        <v>8.8031107970115379</v>
      </c>
      <c r="S246" s="54">
        <f t="shared" si="96"/>
        <v>115.28277281821856</v>
      </c>
      <c r="T246" s="54">
        <f t="shared" si="97"/>
        <v>48.19353501243296</v>
      </c>
      <c r="U246" s="54">
        <f t="shared" si="98"/>
        <v>67.089237805785601</v>
      </c>
      <c r="V246" s="54">
        <f t="shared" si="89"/>
        <v>472.40850510583942</v>
      </c>
      <c r="W246" s="54">
        <f t="shared" si="90"/>
        <v>1220.2850211481423</v>
      </c>
      <c r="X246" s="54">
        <f t="shared" si="91"/>
        <v>1698.7339059798278</v>
      </c>
      <c r="Y246" s="54">
        <f t="shared" si="99"/>
        <v>2919.0189271279701</v>
      </c>
      <c r="Z246" s="43">
        <f t="shared" si="106"/>
        <v>32.587500000000006</v>
      </c>
      <c r="AA246" s="54">
        <f t="shared" si="107"/>
        <v>26.70482668822655</v>
      </c>
      <c r="AB246" s="54">
        <f t="shared" si="100"/>
        <v>72.258801554518143</v>
      </c>
      <c r="AC246" s="54">
        <f t="shared" si="92"/>
        <v>26.70482668822655</v>
      </c>
    </row>
    <row r="247" spans="1:29" x14ac:dyDescent="0.25">
      <c r="A247" s="61">
        <f t="shared" si="93"/>
        <v>5.0800568441435496</v>
      </c>
      <c r="B247" s="43">
        <f t="shared" si="101"/>
        <v>595</v>
      </c>
      <c r="C247" s="42">
        <f t="shared" si="109"/>
        <v>203.52979999999997</v>
      </c>
      <c r="D247" s="51">
        <f t="shared" si="109"/>
        <v>300</v>
      </c>
      <c r="E247" s="56">
        <f t="shared" si="109"/>
        <v>0.2</v>
      </c>
      <c r="F247" s="57">
        <f t="shared" si="109"/>
        <v>980.23210993750001</v>
      </c>
      <c r="G247" s="58">
        <f t="shared" si="109"/>
        <v>2.6584931595742973E-4</v>
      </c>
      <c r="H247" s="58">
        <f t="shared" si="109"/>
        <v>4.3110319016750285E-4</v>
      </c>
      <c r="I247" s="48">
        <f t="shared" si="109"/>
        <v>203.52979999999997</v>
      </c>
      <c r="J247" s="49">
        <f t="shared" si="102"/>
        <v>3.2534631569785533E-2</v>
      </c>
      <c r="K247" s="50">
        <f t="shared" si="103"/>
        <v>5.0800568441435496</v>
      </c>
      <c r="L247" s="51">
        <f t="shared" si="85"/>
        <v>3812325.3362225173</v>
      </c>
      <c r="M247" s="49">
        <f t="shared" si="86"/>
        <v>1.9653892793158961E-2</v>
      </c>
      <c r="N247" s="43">
        <f t="shared" si="87"/>
        <v>3.6641893206869049</v>
      </c>
      <c r="O247" s="43">
        <f t="shared" si="88"/>
        <v>3.6641893206869049</v>
      </c>
      <c r="P247" s="52">
        <f t="shared" si="104"/>
        <v>44.748004791006949</v>
      </c>
      <c r="Q247" s="52">
        <f t="shared" si="95"/>
        <v>72.563691012554088</v>
      </c>
      <c r="R247" s="54">
        <f t="shared" si="105"/>
        <v>8.8031107970115379</v>
      </c>
      <c r="S247" s="54">
        <f t="shared" si="96"/>
        <v>115.8369636479233</v>
      </c>
      <c r="T247" s="54">
        <f t="shared" si="97"/>
        <v>48.41219411169385</v>
      </c>
      <c r="U247" s="54">
        <f t="shared" si="98"/>
        <v>67.424769536229448</v>
      </c>
      <c r="V247" s="54">
        <f t="shared" si="89"/>
        <v>474.55187180809475</v>
      </c>
      <c r="W247" s="54">
        <f t="shared" si="90"/>
        <v>1230.9938246349504</v>
      </c>
      <c r="X247" s="54">
        <f t="shared" si="91"/>
        <v>1714.433242481048</v>
      </c>
      <c r="Y247" s="54">
        <f t="shared" si="99"/>
        <v>2945.4270671159984</v>
      </c>
      <c r="Z247" s="43">
        <f t="shared" si="106"/>
        <v>32.725000000000001</v>
      </c>
      <c r="AA247" s="54">
        <f t="shared" si="107"/>
        <v>26.584211346230394</v>
      </c>
      <c r="AB247" s="54">
        <f t="shared" si="100"/>
        <v>72.563691012554088</v>
      </c>
      <c r="AC247" s="54">
        <f t="shared" si="92"/>
        <v>26.584211346230394</v>
      </c>
    </row>
    <row r="248" spans="1:29" x14ac:dyDescent="0.25">
      <c r="A248" s="61">
        <f t="shared" si="93"/>
        <v>5.1014016207996145</v>
      </c>
      <c r="B248" s="43">
        <f t="shared" si="101"/>
        <v>597.5</v>
      </c>
      <c r="C248" s="42">
        <f t="shared" si="109"/>
        <v>203.52979999999997</v>
      </c>
      <c r="D248" s="51">
        <f t="shared" si="109"/>
        <v>300</v>
      </c>
      <c r="E248" s="56">
        <f t="shared" si="109"/>
        <v>0.2</v>
      </c>
      <c r="F248" s="57">
        <f t="shared" si="109"/>
        <v>980.23210993750001</v>
      </c>
      <c r="G248" s="58">
        <f t="shared" si="109"/>
        <v>2.6584931595742973E-4</v>
      </c>
      <c r="H248" s="58">
        <f t="shared" si="109"/>
        <v>4.3110319016750285E-4</v>
      </c>
      <c r="I248" s="48">
        <f t="shared" si="109"/>
        <v>203.52979999999997</v>
      </c>
      <c r="J248" s="49">
        <f t="shared" si="102"/>
        <v>3.2534631569785533E-2</v>
      </c>
      <c r="K248" s="50">
        <f t="shared" si="103"/>
        <v>5.1014016207996145</v>
      </c>
      <c r="L248" s="51">
        <f t="shared" si="85"/>
        <v>3828343.5099041243</v>
      </c>
      <c r="M248" s="49">
        <f t="shared" si="86"/>
        <v>1.9653439078901082E-2</v>
      </c>
      <c r="N248" s="43">
        <f t="shared" si="87"/>
        <v>3.6949602147185425</v>
      </c>
      <c r="O248" s="43">
        <f t="shared" si="88"/>
        <v>3.6949602147185425</v>
      </c>
      <c r="P248" s="52">
        <f t="shared" si="104"/>
        <v>44.936021617859907</v>
      </c>
      <c r="Q248" s="52">
        <f t="shared" si="95"/>
        <v>72.868580470590018</v>
      </c>
      <c r="R248" s="54">
        <f t="shared" si="105"/>
        <v>8.8031107970115379</v>
      </c>
      <c r="S248" s="54">
        <f t="shared" si="96"/>
        <v>116.39141172087547</v>
      </c>
      <c r="T248" s="54">
        <f t="shared" si="97"/>
        <v>48.630981832578449</v>
      </c>
      <c r="U248" s="54">
        <f t="shared" si="98"/>
        <v>67.760429888297026</v>
      </c>
      <c r="V248" s="54">
        <f t="shared" si="89"/>
        <v>476.69649930080601</v>
      </c>
      <c r="W248" s="54">
        <f t="shared" si="90"/>
        <v>1241.7526344002401</v>
      </c>
      <c r="X248" s="54">
        <f t="shared" si="91"/>
        <v>1730.2075580451913</v>
      </c>
      <c r="Y248" s="54">
        <f t="shared" si="99"/>
        <v>2971.9601924454314</v>
      </c>
      <c r="Z248" s="43">
        <f t="shared" si="106"/>
        <v>32.862499999999997</v>
      </c>
      <c r="AA248" s="54">
        <f t="shared" si="107"/>
        <v>26.464610655625798</v>
      </c>
      <c r="AB248" s="54">
        <f t="shared" si="100"/>
        <v>72.868580470590018</v>
      </c>
      <c r="AC248" s="54">
        <f t="shared" si="92"/>
        <v>26.464610655625798</v>
      </c>
    </row>
    <row r="249" spans="1:29" x14ac:dyDescent="0.25">
      <c r="A249" s="61">
        <f t="shared" si="93"/>
        <v>5.1227463974556802</v>
      </c>
      <c r="B249" s="43">
        <f t="shared" si="101"/>
        <v>600</v>
      </c>
      <c r="C249" s="42">
        <f t="shared" si="109"/>
        <v>203.52979999999997</v>
      </c>
      <c r="D249" s="51">
        <f t="shared" si="109"/>
        <v>300</v>
      </c>
      <c r="E249" s="56">
        <f t="shared" si="109"/>
        <v>0.2</v>
      </c>
      <c r="F249" s="57">
        <f t="shared" si="109"/>
        <v>980.23210993750001</v>
      </c>
      <c r="G249" s="58">
        <f t="shared" si="109"/>
        <v>2.6584931595742973E-4</v>
      </c>
      <c r="H249" s="58">
        <f t="shared" si="109"/>
        <v>4.3110319016750285E-4</v>
      </c>
      <c r="I249" s="48">
        <f t="shared" si="109"/>
        <v>203.52979999999997</v>
      </c>
      <c r="J249" s="49">
        <f t="shared" si="102"/>
        <v>3.2534631569785533E-2</v>
      </c>
      <c r="K249" s="50">
        <f t="shared" si="103"/>
        <v>5.1227463974556802</v>
      </c>
      <c r="L249" s="51">
        <f t="shared" si="85"/>
        <v>3844361.6835857313</v>
      </c>
      <c r="M249" s="49">
        <f t="shared" si="86"/>
        <v>1.9652988930321656E-2</v>
      </c>
      <c r="N249" s="43">
        <f t="shared" si="87"/>
        <v>3.7258597302023855</v>
      </c>
      <c r="O249" s="43">
        <f t="shared" si="88"/>
        <v>3.7258597302023855</v>
      </c>
      <c r="P249" s="52">
        <f t="shared" si="104"/>
        <v>45.124038444712887</v>
      </c>
      <c r="Q249" s="52">
        <f t="shared" si="95"/>
        <v>73.173469928625977</v>
      </c>
      <c r="R249" s="54">
        <f t="shared" si="105"/>
        <v>8.8031107970115379</v>
      </c>
      <c r="S249" s="54">
        <f t="shared" si="96"/>
        <v>116.94611703673209</v>
      </c>
      <c r="T249" s="54">
        <f t="shared" si="97"/>
        <v>48.849898174915275</v>
      </c>
      <c r="U249" s="54">
        <f t="shared" si="98"/>
        <v>68.096218861816823</v>
      </c>
      <c r="V249" s="54">
        <f t="shared" si="89"/>
        <v>478.8423875822923</v>
      </c>
      <c r="W249" s="54">
        <f t="shared" si="90"/>
        <v>1252.5614916644943</v>
      </c>
      <c r="X249" s="54">
        <f t="shared" si="91"/>
        <v>1746.056893892739</v>
      </c>
      <c r="Y249" s="54">
        <f t="shared" si="99"/>
        <v>2998.6183855572335</v>
      </c>
      <c r="Z249" s="43">
        <f t="shared" si="106"/>
        <v>33</v>
      </c>
      <c r="AA249" s="54">
        <f t="shared" si="107"/>
        <v>26.34601192804292</v>
      </c>
      <c r="AB249" s="54">
        <f t="shared" si="100"/>
        <v>73.173469928625977</v>
      </c>
      <c r="AC249" s="54">
        <f t="shared" si="92"/>
        <v>26.34601192804292</v>
      </c>
    </row>
    <row r="250" spans="1:29" x14ac:dyDescent="0.25">
      <c r="B250" s="43"/>
      <c r="C250" s="42"/>
      <c r="D250" s="51"/>
      <c r="E250" s="56"/>
      <c r="F250" s="57"/>
      <c r="G250" s="58"/>
      <c r="H250" s="58"/>
      <c r="I250" s="48"/>
      <c r="J250" s="49"/>
      <c r="K250" s="50"/>
      <c r="L250" s="51"/>
      <c r="M250" s="49"/>
      <c r="N250" s="43"/>
      <c r="O250" s="43"/>
      <c r="P250" s="52"/>
      <c r="Q250" s="52"/>
      <c r="R250" s="54"/>
      <c r="S250" s="54"/>
      <c r="T250" s="54"/>
      <c r="U250" s="54"/>
      <c r="V250" s="54"/>
      <c r="W250" s="54"/>
      <c r="X250" s="54"/>
      <c r="Y250" s="54"/>
      <c r="Z250" s="43"/>
      <c r="AA250" s="54"/>
      <c r="AB250" s="54"/>
      <c r="AC250" s="5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dimension ref="A1:AH250"/>
  <sheetViews>
    <sheetView zoomScale="85" zoomScaleNormal="85" workbookViewId="0">
      <selection activeCell="F10" sqref="F10"/>
    </sheetView>
  </sheetViews>
  <sheetFormatPr defaultColWidth="9.140625" defaultRowHeight="15" x14ac:dyDescent="0.25"/>
  <cols>
    <col min="1" max="6" width="9.140625" style="6"/>
    <col min="7" max="7" width="13.140625" style="6" customWidth="1"/>
    <col min="8" max="8" width="12.140625" style="6" customWidth="1"/>
    <col min="9" max="10" width="9.140625" style="6"/>
    <col min="11" max="11" width="12.5703125" style="6" customWidth="1"/>
    <col min="12" max="12" width="9.140625" style="6"/>
    <col min="13" max="13" width="12.5703125" style="6" customWidth="1"/>
    <col min="14" max="14" width="15.5703125" style="6" customWidth="1"/>
    <col min="15" max="15" width="15.7109375" style="6" customWidth="1"/>
    <col min="16" max="16" width="13.85546875" style="6" bestFit="1" customWidth="1"/>
    <col min="17" max="17" width="18.85546875" style="6" bestFit="1" customWidth="1"/>
    <col min="18" max="19" width="9.140625" style="6"/>
    <col min="20" max="20" width="10.140625" style="6" customWidth="1"/>
    <col min="21" max="21" width="12.5703125" style="6" bestFit="1" customWidth="1"/>
    <col min="22" max="22" width="13.85546875" style="6" bestFit="1" customWidth="1"/>
    <col min="23" max="23" width="9.140625" style="6"/>
    <col min="24" max="24" width="10.5703125" style="6" bestFit="1" customWidth="1"/>
    <col min="25" max="25" width="11.85546875" style="6" bestFit="1" customWidth="1"/>
    <col min="26" max="29" width="9.140625" style="6"/>
    <col min="30" max="30" width="23.42578125" style="6" bestFit="1" customWidth="1"/>
    <col min="31" max="34" width="16.5703125" style="6" customWidth="1"/>
    <col min="35" max="35" width="9.140625" style="6"/>
    <col min="36" max="36" width="13.5703125" style="6" bestFit="1" customWidth="1"/>
    <col min="37" max="37" width="13.7109375" style="6" bestFit="1" customWidth="1"/>
    <col min="38" max="16384" width="9.140625" style="6"/>
  </cols>
  <sheetData>
    <row r="1" spans="1:34" x14ac:dyDescent="0.25">
      <c r="B1" s="6" t="s">
        <v>0</v>
      </c>
      <c r="C1" s="278">
        <f>'Energy Prod &amp; Cons'!C10</f>
        <v>135</v>
      </c>
      <c r="D1" s="6" t="s">
        <v>1</v>
      </c>
      <c r="F1" s="6" t="s">
        <v>2</v>
      </c>
      <c r="G1" s="31">
        <f>'Energy Prod &amp; Cons'!G14</f>
        <v>100</v>
      </c>
      <c r="H1" s="6" t="s">
        <v>3</v>
      </c>
      <c r="L1" s="6" t="s">
        <v>35</v>
      </c>
      <c r="Q1" s="7"/>
      <c r="R1" s="8" t="s">
        <v>36</v>
      </c>
      <c r="S1" s="9" t="s">
        <v>48</v>
      </c>
      <c r="T1" s="8" t="s">
        <v>49</v>
      </c>
      <c r="U1" s="10" t="s">
        <v>50</v>
      </c>
      <c r="V1" s="11" t="s">
        <v>51</v>
      </c>
      <c r="W1" s="9" t="s">
        <v>52</v>
      </c>
      <c r="X1" s="12" t="s">
        <v>19</v>
      </c>
      <c r="Y1" s="12" t="s">
        <v>53</v>
      </c>
      <c r="Z1" s="13" t="s">
        <v>53</v>
      </c>
    </row>
    <row r="2" spans="1:34" ht="15.75" thickBot="1" x14ac:dyDescent="0.3">
      <c r="B2" s="6" t="s">
        <v>4</v>
      </c>
      <c r="C2" s="31">
        <f>'Energy Prod &amp; Cons'!C11</f>
        <v>85</v>
      </c>
      <c r="D2" s="6" t="s">
        <v>1</v>
      </c>
      <c r="F2" s="6" t="s">
        <v>5</v>
      </c>
      <c r="G2" s="31">
        <f>'Energy Prod &amp; Cons'!G16</f>
        <v>150</v>
      </c>
      <c r="H2" s="6" t="s">
        <v>6</v>
      </c>
      <c r="L2" s="6" t="s">
        <v>45</v>
      </c>
      <c r="M2" s="14">
        <f>'Energy Prod &amp; Cons'!G10*(0.135-('Flow section 2'!W4*9.8/100000))</f>
        <v>90.531111463556272</v>
      </c>
      <c r="N2" s="6" t="s">
        <v>42</v>
      </c>
      <c r="Q2" s="15"/>
      <c r="R2" s="16" t="s">
        <v>54</v>
      </c>
      <c r="S2" s="16" t="s">
        <v>1</v>
      </c>
      <c r="T2" s="17" t="s">
        <v>55</v>
      </c>
      <c r="U2" s="18" t="s">
        <v>56</v>
      </c>
      <c r="V2" s="19" t="s">
        <v>57</v>
      </c>
      <c r="W2" s="19" t="s">
        <v>58</v>
      </c>
      <c r="X2" s="20" t="s">
        <v>8</v>
      </c>
      <c r="Y2" s="20" t="s">
        <v>30</v>
      </c>
      <c r="Z2" s="21" t="s">
        <v>59</v>
      </c>
    </row>
    <row r="3" spans="1:34" x14ac:dyDescent="0.25">
      <c r="B3" s="6" t="s">
        <v>7</v>
      </c>
      <c r="C3" s="31">
        <f>'Energy Prod &amp; Cons'!G23</f>
        <v>0.65</v>
      </c>
      <c r="D3" s="6" t="s">
        <v>8</v>
      </c>
      <c r="F3" s="6" t="s">
        <v>9</v>
      </c>
      <c r="G3" s="31">
        <f>'Energy Prod &amp; Cons'!G18</f>
        <v>1500</v>
      </c>
      <c r="H3" s="6" t="s">
        <v>3</v>
      </c>
      <c r="Q3" s="22" t="s">
        <v>60</v>
      </c>
      <c r="R3" s="23">
        <f>'Energy Prod &amp; Cons'!G10</f>
        <v>2550</v>
      </c>
      <c r="S3" s="24">
        <f>C1</f>
        <v>135</v>
      </c>
      <c r="T3" s="25">
        <f>R3/100</f>
        <v>25.5</v>
      </c>
      <c r="U3" s="26">
        <f>C5/1000000</f>
        <v>0.05</v>
      </c>
      <c r="V3" s="26">
        <f>1+0.000001*(-80*S3-3.3*S3^2+0.00175*S3^3+489*T3-2*T3*S3+0.016*S3^2*T3-0.000013*S3^3*T3-0.333*T3^2-0.002*S3*T3^2)</f>
        <v>0.94517574118750003</v>
      </c>
      <c r="W3" s="27">
        <f>(V3+U3*(0.668+0.44*U3+(0.000001*(300*T3-2400*T3*U3+(S3*(80+3*S3-3300*U3-13*T3+47*T3*U3))))))*1000</f>
        <v>980.23210993750001</v>
      </c>
      <c r="X3" s="28">
        <f>(0.42*(U3^0.8-0.17)^2+0.045)*S3^0.8</f>
        <v>2.4101854614206246</v>
      </c>
      <c r="Y3" s="29">
        <f>(0.1+0.333*U3+(1.65+91.9*U3^3)*EXP(-X3))/1000</f>
        <v>2.6584931595742973E-4</v>
      </c>
      <c r="Z3" s="30">
        <f>Y3*1000</f>
        <v>0.26584931595742972</v>
      </c>
    </row>
    <row r="4" spans="1:34" ht="15.75" thickBot="1" x14ac:dyDescent="0.3">
      <c r="B4" s="6" t="s">
        <v>10</v>
      </c>
      <c r="C4" s="31">
        <f>'Energy Prod &amp; Cons'!G25</f>
        <v>0</v>
      </c>
      <c r="D4" s="6" t="s">
        <v>8</v>
      </c>
      <c r="F4" s="6" t="s">
        <v>11</v>
      </c>
      <c r="G4" s="31">
        <f>'Energy Prod &amp; Cons'!G17</f>
        <v>15</v>
      </c>
      <c r="H4" s="6" t="s">
        <v>12</v>
      </c>
      <c r="Q4" s="32" t="s">
        <v>61</v>
      </c>
      <c r="R4" s="33">
        <f>R3</f>
        <v>2550</v>
      </c>
      <c r="S4" s="34">
        <f>C2</f>
        <v>85</v>
      </c>
      <c r="T4" s="35">
        <f>R4/100</f>
        <v>25.5</v>
      </c>
      <c r="U4" s="36">
        <f>U3</f>
        <v>0.05</v>
      </c>
      <c r="V4" s="36">
        <f>1+0.000001*(-80*S4-3.3*S4^2+0.00175*S4^3+489*T4-2*T4*S4+0.016*S4^2*T4-0.000013*S4^3*T4-0.333*T4^2-0.002*S4*T4^2)</f>
        <v>0.98098386056249998</v>
      </c>
      <c r="W4" s="37">
        <f>(V4+U4*(0.668+0.44*U4+(0.000001*(300*T4-2400*T4*U4+(S4*(80+3*S4-3300*U4-13*T4+47*T4*U4))))))*1000</f>
        <v>1015.2816668125</v>
      </c>
      <c r="X4" s="38">
        <f>(0.42*(U4^0.8-0.17)^2+0.045)*S4^0.8</f>
        <v>1.6646333382762242</v>
      </c>
      <c r="Y4" s="39">
        <f>(0.1+0.333*U4+(1.65+91.9*U4^3)*EXP(-X4))/1000</f>
        <v>4.3110319016750285E-4</v>
      </c>
      <c r="Z4" s="40">
        <f>Y4*1000</f>
        <v>0.43110319016750287</v>
      </c>
    </row>
    <row r="5" spans="1:34" x14ac:dyDescent="0.25">
      <c r="B5" s="6" t="s">
        <v>62</v>
      </c>
      <c r="C5" s="31">
        <f>'Energy Prod &amp; Cons'!G22</f>
        <v>50000</v>
      </c>
      <c r="D5" s="6" t="s">
        <v>63</v>
      </c>
      <c r="M5" s="6" t="s">
        <v>43</v>
      </c>
      <c r="AB5" s="6">
        <f>W3/W4</f>
        <v>0.96547799687446456</v>
      </c>
    </row>
    <row r="6" spans="1:34"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row>
    <row r="7" spans="1:34" x14ac:dyDescent="0.25">
      <c r="A7" s="6" t="s">
        <v>38</v>
      </c>
      <c r="B7" s="41" t="s">
        <v>13</v>
      </c>
      <c r="C7" s="41" t="s">
        <v>14</v>
      </c>
      <c r="D7" s="41" t="s">
        <v>15</v>
      </c>
      <c r="E7" s="41" t="s">
        <v>16</v>
      </c>
      <c r="F7" s="41" t="s">
        <v>17</v>
      </c>
      <c r="G7" s="41" t="s">
        <v>46</v>
      </c>
      <c r="H7" s="41" t="s">
        <v>47</v>
      </c>
      <c r="I7" s="41" t="s">
        <v>18</v>
      </c>
      <c r="J7" s="41" t="s">
        <v>19</v>
      </c>
      <c r="K7" s="41" t="s">
        <v>20</v>
      </c>
      <c r="L7" s="41" t="s">
        <v>21</v>
      </c>
      <c r="M7" s="41" t="s">
        <v>22</v>
      </c>
      <c r="N7" s="82" t="s">
        <v>105</v>
      </c>
      <c r="O7" s="82" t="s">
        <v>108</v>
      </c>
      <c r="P7" s="41" t="s">
        <v>106</v>
      </c>
      <c r="Q7" s="41" t="s">
        <v>107</v>
      </c>
      <c r="R7" s="41" t="s">
        <v>23</v>
      </c>
      <c r="S7" s="41" t="s">
        <v>24</v>
      </c>
      <c r="T7" s="41" t="s">
        <v>109</v>
      </c>
      <c r="U7" s="41" t="s">
        <v>110</v>
      </c>
      <c r="V7" s="41" t="s">
        <v>111</v>
      </c>
      <c r="W7" s="41" t="s">
        <v>114</v>
      </c>
      <c r="X7" s="41" t="s">
        <v>115</v>
      </c>
      <c r="Y7" s="41" t="s">
        <v>117</v>
      </c>
      <c r="Z7" s="41" t="s">
        <v>25</v>
      </c>
      <c r="AA7" s="41" t="s">
        <v>26</v>
      </c>
      <c r="AB7" s="41"/>
      <c r="AC7" s="41"/>
      <c r="AD7" s="42"/>
      <c r="AE7" s="42"/>
      <c r="AF7" s="42"/>
      <c r="AG7" s="42"/>
    </row>
    <row r="8" spans="1:34" x14ac:dyDescent="0.25">
      <c r="A8" s="6" t="s">
        <v>113</v>
      </c>
      <c r="B8" s="41" t="s">
        <v>27</v>
      </c>
      <c r="C8" s="41" t="s">
        <v>28</v>
      </c>
      <c r="D8" s="41" t="s">
        <v>3</v>
      </c>
      <c r="E8" s="41" t="s">
        <v>28</v>
      </c>
      <c r="F8" s="41" t="s">
        <v>29</v>
      </c>
      <c r="G8" s="41" t="s">
        <v>30</v>
      </c>
      <c r="H8" s="41" t="s">
        <v>30</v>
      </c>
      <c r="I8" s="41" t="s">
        <v>28</v>
      </c>
      <c r="J8" s="41" t="s">
        <v>31</v>
      </c>
      <c r="K8" s="41" t="s">
        <v>32</v>
      </c>
      <c r="L8" s="41" t="s">
        <v>8</v>
      </c>
      <c r="M8" s="41" t="s">
        <v>8</v>
      </c>
      <c r="N8" s="41" t="s">
        <v>33</v>
      </c>
      <c r="O8" s="41" t="s">
        <v>33</v>
      </c>
      <c r="P8" s="41" t="s">
        <v>33</v>
      </c>
      <c r="Q8" s="41" t="s">
        <v>33</v>
      </c>
      <c r="R8" s="41" t="s">
        <v>33</v>
      </c>
      <c r="S8" s="41" t="s">
        <v>33</v>
      </c>
      <c r="T8" s="41" t="s">
        <v>33</v>
      </c>
      <c r="U8" s="41" t="s">
        <v>33</v>
      </c>
      <c r="V8" s="41" t="s">
        <v>112</v>
      </c>
      <c r="W8" s="41" t="s">
        <v>116</v>
      </c>
      <c r="X8" s="41" t="s">
        <v>116</v>
      </c>
      <c r="Y8" s="41" t="s">
        <v>116</v>
      </c>
      <c r="Z8" s="41" t="s">
        <v>34</v>
      </c>
      <c r="AA8" s="41" t="s">
        <v>8</v>
      </c>
      <c r="AB8" s="41" t="s">
        <v>44</v>
      </c>
      <c r="AC8" s="41" t="s">
        <v>26</v>
      </c>
      <c r="AD8" s="41"/>
      <c r="AE8" s="41"/>
      <c r="AF8" s="41"/>
      <c r="AG8" s="41"/>
      <c r="AH8" s="41"/>
    </row>
    <row r="9" spans="1:34" x14ac:dyDescent="0.25">
      <c r="B9" s="41">
        <v>0</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G9" s="42"/>
      <c r="AH9" s="42"/>
    </row>
    <row r="10" spans="1:34" x14ac:dyDescent="0.25">
      <c r="A10" s="61">
        <f>B10/J10/3600</f>
        <v>8.9233857250959656E-2</v>
      </c>
      <c r="B10" s="43">
        <v>2.5</v>
      </c>
      <c r="C10" s="44">
        <f>'Slimhole design'!AA33</f>
        <v>99.542600000000007</v>
      </c>
      <c r="D10" s="45">
        <f>'Slimhole design'!D32-'Slimhole design'!D21</f>
        <v>1700</v>
      </c>
      <c r="E10" s="46">
        <f>'Energy Prod &amp; Cons'!G21</f>
        <v>0.2</v>
      </c>
      <c r="F10" s="45">
        <f>W3</f>
        <v>980.23210993750001</v>
      </c>
      <c r="G10" s="47">
        <f>Y3</f>
        <v>2.6584931595742973E-4</v>
      </c>
      <c r="H10" s="47">
        <f>Y4</f>
        <v>4.3110319016750285E-4</v>
      </c>
      <c r="I10" s="48">
        <f>C10</f>
        <v>99.542600000000007</v>
      </c>
      <c r="J10" s="49">
        <f>PI()*(I10/2000)^2</f>
        <v>7.7822977268751448E-3</v>
      </c>
      <c r="K10" s="50">
        <f>B10/J10/3600</f>
        <v>8.9233857250959656E-2</v>
      </c>
      <c r="L10" s="51">
        <f t="shared" ref="L10:L73" si="0">(F10*K10*I10)/G10/1000</f>
        <v>32751.562504724403</v>
      </c>
      <c r="M10" s="49">
        <f t="shared" ref="M10:M73" si="1">(1.14-2*LOG((E10/1000)/(I10/1000)+(21.25/L10^0.9)))^-2</f>
        <v>2.8054110558730798E-2</v>
      </c>
      <c r="N10" s="43">
        <f t="shared" ref="N10:N73" si="2">(0.5*F10*K10^2*D10/(I10/1000)*M10/100000)</f>
        <v>1.869798070475729E-2</v>
      </c>
      <c r="O10" s="43">
        <f t="shared" ref="O10:O73" si="3">(0.5*F10*K10^2*D10/(I10/1000)*M10/100000)</f>
        <v>1.869798070475729E-2</v>
      </c>
      <c r="P10" s="52">
        <f>(B10/3600)*G10/2/PI()/G$4/0.000000000001*(LN(G$3/(C10/2000))+C$4)/100000</f>
        <v>0.2020270699054682</v>
      </c>
      <c r="Q10" s="52">
        <f>(B10/3600)*H10/2/PI()/G$4/0.000000000001*(LN(G$3/(C10/2000))+C$4)/100000</f>
        <v>0.32760857037671232</v>
      </c>
      <c r="R10" s="53">
        <f>'Energy Prod &amp; Cons'!G10*(1-'Flow section 2'!AB5)/10</f>
        <v>8.8031107970115379</v>
      </c>
      <c r="S10" s="54">
        <f>O10+N10+P10+Q10-R10</f>
        <v>-8.2360791953198422</v>
      </c>
      <c r="T10" s="54">
        <f>N10+P10</f>
        <v>0.22072505061022549</v>
      </c>
      <c r="U10" s="54">
        <f>O10+Q10-R10</f>
        <v>-8.4568042459300674</v>
      </c>
      <c r="V10" s="54">
        <f t="shared" ref="V10:V73" si="4">T10*(F10/100)</f>
        <v>2.1636178207572279</v>
      </c>
      <c r="W10" s="54">
        <f t="shared" ref="W10:W73" si="5">T10/3600/C$3*B10*100</f>
        <v>2.3581736176306142E-2</v>
      </c>
      <c r="X10" s="54">
        <f t="shared" ref="X10:X73" si="6">U10/3600/C$3*B10*100</f>
        <v>-0.90350472712928065</v>
      </c>
      <c r="Y10" s="54">
        <f>X10+W10</f>
        <v>-0.87992299095297455</v>
      </c>
      <c r="Z10" s="43">
        <f>B10*(C$1-C$2)*1.1/1000</f>
        <v>0.13750000000000001</v>
      </c>
      <c r="AA10" s="54">
        <f>Z10/(W10/1000)</f>
        <v>5830.7835764083293</v>
      </c>
      <c r="AB10" s="54">
        <f>Q10</f>
        <v>0.32760857037671232</v>
      </c>
      <c r="AC10" s="54">
        <f t="shared" ref="AC10:AC73" si="7">AA10</f>
        <v>5830.7835764083293</v>
      </c>
      <c r="AE10" s="55"/>
      <c r="AG10" s="50"/>
      <c r="AH10" s="50"/>
    </row>
    <row r="11" spans="1:34" x14ac:dyDescent="0.25">
      <c r="A11" s="61">
        <f t="shared" ref="A11:A74" si="8">B11/J11/3600</f>
        <v>0.17846771450191931</v>
      </c>
      <c r="B11" s="43">
        <f>B10+2.5</f>
        <v>5</v>
      </c>
      <c r="C11" s="42">
        <f t="shared" ref="C11:I26" si="9">C10</f>
        <v>99.542600000000007</v>
      </c>
      <c r="D11" s="51">
        <f t="shared" si="9"/>
        <v>1700</v>
      </c>
      <c r="E11" s="56">
        <f t="shared" si="9"/>
        <v>0.2</v>
      </c>
      <c r="F11" s="57">
        <f t="shared" si="9"/>
        <v>980.23210993750001</v>
      </c>
      <c r="G11" s="58">
        <f>G10</f>
        <v>2.6584931595742973E-4</v>
      </c>
      <c r="H11" s="58">
        <f>H10</f>
        <v>4.3110319016750285E-4</v>
      </c>
      <c r="I11" s="48">
        <f t="shared" si="9"/>
        <v>99.542600000000007</v>
      </c>
      <c r="J11" s="49">
        <f>PI()*(I11/2000)^2</f>
        <v>7.7822977268751448E-3</v>
      </c>
      <c r="K11" s="50">
        <f>B11/J11/3600</f>
        <v>0.17846771450191931</v>
      </c>
      <c r="L11" s="51">
        <f t="shared" si="0"/>
        <v>65503.125009448806</v>
      </c>
      <c r="M11" s="49">
        <f t="shared" si="1"/>
        <v>2.6116320761681442E-2</v>
      </c>
      <c r="N11" s="43">
        <f t="shared" si="2"/>
        <v>6.9625798423924676E-2</v>
      </c>
      <c r="O11" s="43">
        <f t="shared" si="3"/>
        <v>6.9625798423924676E-2</v>
      </c>
      <c r="P11" s="52">
        <f>(B11/3600)*G11/2/PI()/G$4/0.000000000001*(LN(G$3/(C11/2000))+C$4)/100000</f>
        <v>0.40405413981093641</v>
      </c>
      <c r="Q11" s="52">
        <f t="shared" ref="Q11:Q74" si="10">(B11/3600)*H11/2/PI()/G$4/0.000000000001*(LN(G$3/(C11/2000))+C$4)/100000</f>
        <v>0.65521714075342463</v>
      </c>
      <c r="R11" s="54">
        <f>R10</f>
        <v>8.8031107970115379</v>
      </c>
      <c r="S11" s="54">
        <f t="shared" ref="S11:S74" si="11">O11+N11+P11+Q11-R11</f>
        <v>-7.6045879195993269</v>
      </c>
      <c r="T11" s="54">
        <f t="shared" ref="T11:T74" si="12">N11+P11</f>
        <v>0.4736799382348611</v>
      </c>
      <c r="U11" s="54">
        <f t="shared" ref="U11:U74" si="13">O11+Q11-R11</f>
        <v>-8.078267857834188</v>
      </c>
      <c r="V11" s="54">
        <f t="shared" si="4"/>
        <v>4.6431628529102253</v>
      </c>
      <c r="W11" s="54">
        <f t="shared" si="5"/>
        <v>0.10121366201599596</v>
      </c>
      <c r="X11" s="54">
        <f t="shared" si="6"/>
        <v>-1.7261256106483307</v>
      </c>
      <c r="Y11" s="54">
        <f t="shared" ref="Y11:Y74" si="14">X11+W11</f>
        <v>-1.6249119486323347</v>
      </c>
      <c r="Z11" s="43">
        <f>B11*(C$1-C$2)*1.1/1000</f>
        <v>0.27500000000000002</v>
      </c>
      <c r="AA11" s="54">
        <f>Z11/(W11/1000)</f>
        <v>2717.0245056101085</v>
      </c>
      <c r="AB11" s="54">
        <f t="shared" ref="AB11:AB74" si="15">Q11</f>
        <v>0.65521714075342463</v>
      </c>
      <c r="AC11" s="54">
        <f t="shared" si="7"/>
        <v>2717.0245056101085</v>
      </c>
      <c r="AD11" s="59"/>
      <c r="AG11" s="50"/>
      <c r="AH11" s="50"/>
    </row>
    <row r="12" spans="1:34" x14ac:dyDescent="0.25">
      <c r="A12" s="61">
        <f t="shared" si="8"/>
        <v>0.26770157175287895</v>
      </c>
      <c r="B12" s="43">
        <f t="shared" ref="B12:B75" si="16">B11+2.5</f>
        <v>7.5</v>
      </c>
      <c r="C12" s="42">
        <f t="shared" si="9"/>
        <v>99.542600000000007</v>
      </c>
      <c r="D12" s="51">
        <f t="shared" si="9"/>
        <v>1700</v>
      </c>
      <c r="E12" s="56">
        <f t="shared" si="9"/>
        <v>0.2</v>
      </c>
      <c r="F12" s="57">
        <f t="shared" si="9"/>
        <v>980.23210993750001</v>
      </c>
      <c r="G12" s="58">
        <f t="shared" si="9"/>
        <v>2.6584931595742973E-4</v>
      </c>
      <c r="H12" s="58">
        <f t="shared" si="9"/>
        <v>4.3110319016750285E-4</v>
      </c>
      <c r="I12" s="48">
        <f t="shared" si="9"/>
        <v>99.542600000000007</v>
      </c>
      <c r="J12" s="49">
        <f t="shared" ref="J12:J75" si="17">PI()*(I12/2000)^2</f>
        <v>7.7822977268751448E-3</v>
      </c>
      <c r="K12" s="50">
        <f t="shared" ref="K12:K75" si="18">B12/J12/3600</f>
        <v>0.26770157175287895</v>
      </c>
      <c r="L12" s="51">
        <f t="shared" si="0"/>
        <v>98254.687514173202</v>
      </c>
      <c r="M12" s="49">
        <f t="shared" si="1"/>
        <v>2.5356969281302377E-2</v>
      </c>
      <c r="N12" s="43">
        <f t="shared" si="2"/>
        <v>0.15210309705749178</v>
      </c>
      <c r="O12" s="43">
        <f t="shared" si="3"/>
        <v>0.15210309705749178</v>
      </c>
      <c r="P12" s="52">
        <f t="shared" ref="P12:P75" si="19">(B12/3600)*G12/2/PI()/G$4/0.000000000001*(LN(G$3/(C12/2000))+C$4)/100000</f>
        <v>0.60608120971640456</v>
      </c>
      <c r="Q12" s="52">
        <f t="shared" si="10"/>
        <v>0.98282571113013695</v>
      </c>
      <c r="R12" s="54">
        <f t="shared" ref="R12:R75" si="20">R11</f>
        <v>8.8031107970115379</v>
      </c>
      <c r="S12" s="54">
        <f t="shared" si="11"/>
        <v>-6.9099976820500126</v>
      </c>
      <c r="T12" s="54">
        <f t="shared" si="12"/>
        <v>0.75818430677389637</v>
      </c>
      <c r="U12" s="54">
        <f t="shared" si="13"/>
        <v>-7.6681819888239087</v>
      </c>
      <c r="V12" s="54">
        <f t="shared" si="4"/>
        <v>7.4319660275047719</v>
      </c>
      <c r="W12" s="54">
        <f t="shared" si="5"/>
        <v>0.24300779063265912</v>
      </c>
      <c r="X12" s="54">
        <f t="shared" si="6"/>
        <v>-2.4577506374435605</v>
      </c>
      <c r="Y12" s="54">
        <f t="shared" si="14"/>
        <v>-2.2147428468109012</v>
      </c>
      <c r="Z12" s="43">
        <f t="shared" ref="Z12:Z75" si="21">B12*(C$1-C$2)*1.1/1000</f>
        <v>0.41250000000000003</v>
      </c>
      <c r="AA12" s="54">
        <f t="shared" ref="AA12:AA75" si="22">Z12/(W12/1000)</f>
        <v>1697.4764427349266</v>
      </c>
      <c r="AB12" s="54">
        <f t="shared" si="15"/>
        <v>0.98282571113013695</v>
      </c>
      <c r="AC12" s="54">
        <f t="shared" si="7"/>
        <v>1697.4764427349266</v>
      </c>
      <c r="AD12" s="60"/>
      <c r="AE12" s="54"/>
      <c r="AG12" s="50"/>
      <c r="AH12" s="50"/>
    </row>
    <row r="13" spans="1:34" x14ac:dyDescent="0.25">
      <c r="A13" s="61">
        <f t="shared" si="8"/>
        <v>0.35693542900383862</v>
      </c>
      <c r="B13" s="43">
        <f t="shared" si="16"/>
        <v>10</v>
      </c>
      <c r="C13" s="42">
        <f t="shared" si="9"/>
        <v>99.542600000000007</v>
      </c>
      <c r="D13" s="51">
        <f t="shared" si="9"/>
        <v>1700</v>
      </c>
      <c r="E13" s="56">
        <f t="shared" si="9"/>
        <v>0.2</v>
      </c>
      <c r="F13" s="57">
        <f t="shared" si="9"/>
        <v>980.23210993750001</v>
      </c>
      <c r="G13" s="58">
        <f t="shared" si="9"/>
        <v>2.6584931595742973E-4</v>
      </c>
      <c r="H13" s="58">
        <f t="shared" si="9"/>
        <v>4.3110319016750285E-4</v>
      </c>
      <c r="I13" s="48">
        <f t="shared" si="9"/>
        <v>99.542600000000007</v>
      </c>
      <c r="J13" s="49">
        <f t="shared" si="17"/>
        <v>7.7822977268751448E-3</v>
      </c>
      <c r="K13" s="50">
        <f t="shared" si="18"/>
        <v>0.35693542900383862</v>
      </c>
      <c r="L13" s="51">
        <f t="shared" si="0"/>
        <v>131006.25001889761</v>
      </c>
      <c r="M13" s="49">
        <f t="shared" si="1"/>
        <v>2.4944065435483997E-2</v>
      </c>
      <c r="N13" s="43">
        <f t="shared" si="2"/>
        <v>0.26600231904524652</v>
      </c>
      <c r="O13" s="43">
        <f t="shared" si="3"/>
        <v>0.26600231904524652</v>
      </c>
      <c r="P13" s="52">
        <f t="shared" si="19"/>
        <v>0.80810827962187282</v>
      </c>
      <c r="Q13" s="52">
        <f t="shared" si="10"/>
        <v>1.3104342815068493</v>
      </c>
      <c r="R13" s="54">
        <f t="shared" si="20"/>
        <v>8.8031107970115379</v>
      </c>
      <c r="S13" s="54">
        <f t="shared" si="11"/>
        <v>-6.152563597792323</v>
      </c>
      <c r="T13" s="54">
        <f t="shared" si="12"/>
        <v>1.0741105986671193</v>
      </c>
      <c r="U13" s="54">
        <f t="shared" si="13"/>
        <v>-7.2266741964594416</v>
      </c>
      <c r="V13" s="54">
        <f t="shared" si="4"/>
        <v>10.528776984377016</v>
      </c>
      <c r="W13" s="54">
        <f t="shared" si="5"/>
        <v>0.4590216233620168</v>
      </c>
      <c r="X13" s="54">
        <f t="shared" si="6"/>
        <v>-3.0883223061792489</v>
      </c>
      <c r="Y13" s="54">
        <f t="shared" si="14"/>
        <v>-2.6293006828172318</v>
      </c>
      <c r="Z13" s="43">
        <f t="shared" si="21"/>
        <v>0.55000000000000004</v>
      </c>
      <c r="AA13" s="54">
        <f t="shared" si="22"/>
        <v>1198.2006337122625</v>
      </c>
      <c r="AB13" s="54">
        <f t="shared" si="15"/>
        <v>1.3104342815068493</v>
      </c>
      <c r="AC13" s="54">
        <f t="shared" si="7"/>
        <v>1198.2006337122625</v>
      </c>
      <c r="AD13" s="60"/>
      <c r="AE13" s="54"/>
      <c r="AG13" s="50"/>
      <c r="AH13" s="50"/>
    </row>
    <row r="14" spans="1:34" x14ac:dyDescent="0.25">
      <c r="A14" s="61">
        <f t="shared" si="8"/>
        <v>0.44616928625479824</v>
      </c>
      <c r="B14" s="43">
        <f t="shared" si="16"/>
        <v>12.5</v>
      </c>
      <c r="C14" s="42">
        <f t="shared" si="9"/>
        <v>99.542600000000007</v>
      </c>
      <c r="D14" s="51">
        <f t="shared" si="9"/>
        <v>1700</v>
      </c>
      <c r="E14" s="56">
        <f t="shared" si="9"/>
        <v>0.2</v>
      </c>
      <c r="F14" s="57">
        <f t="shared" si="9"/>
        <v>980.23210993750001</v>
      </c>
      <c r="G14" s="58">
        <f t="shared" si="9"/>
        <v>2.6584931595742973E-4</v>
      </c>
      <c r="H14" s="58">
        <f t="shared" si="9"/>
        <v>4.3110319016750285E-4</v>
      </c>
      <c r="I14" s="48">
        <f t="shared" si="9"/>
        <v>99.542600000000007</v>
      </c>
      <c r="J14" s="49">
        <f t="shared" si="17"/>
        <v>7.7822977268751448E-3</v>
      </c>
      <c r="K14" s="50">
        <f t="shared" si="18"/>
        <v>0.44616928625479824</v>
      </c>
      <c r="L14" s="51">
        <f t="shared" si="0"/>
        <v>163757.81252362201</v>
      </c>
      <c r="M14" s="49">
        <f t="shared" si="1"/>
        <v>2.4682387106432759E-2</v>
      </c>
      <c r="N14" s="43">
        <f t="shared" si="2"/>
        <v>0.41126842793435286</v>
      </c>
      <c r="O14" s="43">
        <f t="shared" si="3"/>
        <v>0.41126842793435286</v>
      </c>
      <c r="P14" s="52">
        <f t="shared" si="19"/>
        <v>1.0101353495273409</v>
      </c>
      <c r="Q14" s="52">
        <f t="shared" si="10"/>
        <v>1.6380428518835619</v>
      </c>
      <c r="R14" s="54">
        <f t="shared" si="20"/>
        <v>8.8031107970115379</v>
      </c>
      <c r="S14" s="54">
        <f t="shared" si="11"/>
        <v>-5.332395739731929</v>
      </c>
      <c r="T14" s="54">
        <f t="shared" si="12"/>
        <v>1.4214037774616937</v>
      </c>
      <c r="U14" s="54">
        <f t="shared" si="13"/>
        <v>-6.7537995171936229</v>
      </c>
      <c r="V14" s="54">
        <f t="shared" si="4"/>
        <v>13.933056238544086</v>
      </c>
      <c r="W14" s="54">
        <f t="shared" si="5"/>
        <v>0.75929688966970821</v>
      </c>
      <c r="X14" s="54">
        <f t="shared" si="6"/>
        <v>-3.6077988873897557</v>
      </c>
      <c r="Y14" s="54">
        <f t="shared" si="14"/>
        <v>-2.8485019977200476</v>
      </c>
      <c r="Z14" s="43">
        <f t="shared" si="21"/>
        <v>0.6875</v>
      </c>
      <c r="AA14" s="54">
        <f t="shared" si="22"/>
        <v>905.44292931195901</v>
      </c>
      <c r="AB14" s="54">
        <f t="shared" si="15"/>
        <v>1.6380428518835619</v>
      </c>
      <c r="AC14" s="54">
        <f t="shared" si="7"/>
        <v>905.44292931195901</v>
      </c>
      <c r="AG14" s="50"/>
      <c r="AH14" s="50"/>
    </row>
    <row r="15" spans="1:34" x14ac:dyDescent="0.25">
      <c r="A15" s="61">
        <f t="shared" si="8"/>
        <v>0.53540314350575791</v>
      </c>
      <c r="B15" s="43">
        <f t="shared" si="16"/>
        <v>15</v>
      </c>
      <c r="C15" s="42">
        <f t="shared" si="9"/>
        <v>99.542600000000007</v>
      </c>
      <c r="D15" s="51">
        <f t="shared" si="9"/>
        <v>1700</v>
      </c>
      <c r="E15" s="56">
        <f t="shared" si="9"/>
        <v>0.2</v>
      </c>
      <c r="F15" s="57">
        <f t="shared" si="9"/>
        <v>980.23210993750001</v>
      </c>
      <c r="G15" s="58">
        <f t="shared" si="9"/>
        <v>2.6584931595742973E-4</v>
      </c>
      <c r="H15" s="58">
        <f t="shared" si="9"/>
        <v>4.3110319016750285E-4</v>
      </c>
      <c r="I15" s="48">
        <f t="shared" si="9"/>
        <v>99.542600000000007</v>
      </c>
      <c r="J15" s="49">
        <f t="shared" si="17"/>
        <v>7.7822977268751448E-3</v>
      </c>
      <c r="K15" s="50">
        <f t="shared" si="18"/>
        <v>0.53540314350575791</v>
      </c>
      <c r="L15" s="51">
        <f t="shared" si="0"/>
        <v>196509.3750283464</v>
      </c>
      <c r="M15" s="49">
        <f t="shared" si="1"/>
        <v>2.4500850488075921E-2</v>
      </c>
      <c r="N15" s="43">
        <f t="shared" si="2"/>
        <v>0.58787076616870826</v>
      </c>
      <c r="O15" s="43">
        <f t="shared" si="3"/>
        <v>0.58787076616870826</v>
      </c>
      <c r="P15" s="52">
        <f t="shared" si="19"/>
        <v>1.2121624194328091</v>
      </c>
      <c r="Q15" s="52">
        <f t="shared" si="10"/>
        <v>1.9656514222602739</v>
      </c>
      <c r="R15" s="54">
        <f t="shared" si="20"/>
        <v>8.8031107970115379</v>
      </c>
      <c r="S15" s="54">
        <f t="shared" si="11"/>
        <v>-4.4495554229810379</v>
      </c>
      <c r="T15" s="54">
        <f t="shared" si="12"/>
        <v>1.8000331856015173</v>
      </c>
      <c r="U15" s="54">
        <f t="shared" si="13"/>
        <v>-6.249588608582556</v>
      </c>
      <c r="V15" s="54">
        <f t="shared" si="4"/>
        <v>17.644503274796946</v>
      </c>
      <c r="W15" s="54">
        <f t="shared" si="5"/>
        <v>1.1538674266676392</v>
      </c>
      <c r="X15" s="54">
        <f t="shared" si="6"/>
        <v>-4.0061465439631769</v>
      </c>
      <c r="Y15" s="54">
        <f t="shared" si="14"/>
        <v>-2.852279117295538</v>
      </c>
      <c r="Z15" s="43">
        <f t="shared" si="21"/>
        <v>0.82500000000000007</v>
      </c>
      <c r="AA15" s="54">
        <f t="shared" si="22"/>
        <v>714.98681818464547</v>
      </c>
      <c r="AB15" s="54">
        <f t="shared" si="15"/>
        <v>1.9656514222602739</v>
      </c>
      <c r="AC15" s="54">
        <f t="shared" si="7"/>
        <v>714.98681818464547</v>
      </c>
      <c r="AE15" s="14"/>
      <c r="AG15" s="50"/>
      <c r="AH15" s="50"/>
    </row>
    <row r="16" spans="1:34" x14ac:dyDescent="0.25">
      <c r="A16" s="61">
        <f t="shared" si="8"/>
        <v>0.62463700075671758</v>
      </c>
      <c r="B16" s="43">
        <f t="shared" si="16"/>
        <v>17.5</v>
      </c>
      <c r="C16" s="42">
        <f t="shared" si="9"/>
        <v>99.542600000000007</v>
      </c>
      <c r="D16" s="51">
        <f t="shared" si="9"/>
        <v>1700</v>
      </c>
      <c r="E16" s="56">
        <f t="shared" si="9"/>
        <v>0.2</v>
      </c>
      <c r="F16" s="57">
        <f t="shared" si="9"/>
        <v>980.23210993750001</v>
      </c>
      <c r="G16" s="58">
        <f t="shared" si="9"/>
        <v>2.6584931595742973E-4</v>
      </c>
      <c r="H16" s="58">
        <f t="shared" si="9"/>
        <v>4.3110319016750285E-4</v>
      </c>
      <c r="I16" s="48">
        <f t="shared" si="9"/>
        <v>99.542600000000007</v>
      </c>
      <c r="J16" s="49">
        <f t="shared" si="17"/>
        <v>7.7822977268751448E-3</v>
      </c>
      <c r="K16" s="50">
        <f t="shared" si="18"/>
        <v>0.62463700075671758</v>
      </c>
      <c r="L16" s="51">
        <f t="shared" si="0"/>
        <v>229260.93753307077</v>
      </c>
      <c r="M16" s="49">
        <f t="shared" si="1"/>
        <v>2.436711250297453E-2</v>
      </c>
      <c r="N16" s="43">
        <f t="shared" si="2"/>
        <v>0.79578976936070578</v>
      </c>
      <c r="O16" s="43">
        <f t="shared" si="3"/>
        <v>0.79578976936070578</v>
      </c>
      <c r="P16" s="52">
        <f t="shared" si="19"/>
        <v>1.4141894893382772</v>
      </c>
      <c r="Q16" s="52">
        <f t="shared" si="10"/>
        <v>2.2932599926369863</v>
      </c>
      <c r="R16" s="54">
        <f t="shared" si="20"/>
        <v>8.8031107970115379</v>
      </c>
      <c r="S16" s="54">
        <f t="shared" si="11"/>
        <v>-3.5040817763148624</v>
      </c>
      <c r="T16" s="54">
        <f t="shared" si="12"/>
        <v>2.2099792586989828</v>
      </c>
      <c r="U16" s="54">
        <f t="shared" si="13"/>
        <v>-5.7140610350138452</v>
      </c>
      <c r="V16" s="54">
        <f t="shared" si="4"/>
        <v>21.662926316726161</v>
      </c>
      <c r="W16" s="54">
        <f t="shared" si="5"/>
        <v>1.6527622661210342</v>
      </c>
      <c r="X16" s="54">
        <f t="shared" si="6"/>
        <v>-4.2733362441342848</v>
      </c>
      <c r="Y16" s="54">
        <f t="shared" si="14"/>
        <v>-2.6205739780132506</v>
      </c>
      <c r="Z16" s="43">
        <f t="shared" si="21"/>
        <v>0.96250000000000013</v>
      </c>
      <c r="AA16" s="54">
        <f t="shared" si="22"/>
        <v>582.35840672896563</v>
      </c>
      <c r="AB16" s="54">
        <f t="shared" si="15"/>
        <v>2.2932599926369863</v>
      </c>
      <c r="AC16" s="54">
        <f t="shared" si="7"/>
        <v>582.35840672896563</v>
      </c>
      <c r="AD16" s="59"/>
      <c r="AE16" s="14"/>
      <c r="AG16" s="50"/>
      <c r="AH16" s="50"/>
    </row>
    <row r="17" spans="1:34" x14ac:dyDescent="0.25">
      <c r="A17" s="61">
        <f t="shared" si="8"/>
        <v>0.71387085800767724</v>
      </c>
      <c r="B17" s="43">
        <f t="shared" si="16"/>
        <v>20</v>
      </c>
      <c r="C17" s="42">
        <f t="shared" si="9"/>
        <v>99.542600000000007</v>
      </c>
      <c r="D17" s="51">
        <f t="shared" si="9"/>
        <v>1700</v>
      </c>
      <c r="E17" s="56">
        <f t="shared" si="9"/>
        <v>0.2</v>
      </c>
      <c r="F17" s="57">
        <f t="shared" si="9"/>
        <v>980.23210993750001</v>
      </c>
      <c r="G17" s="58">
        <f t="shared" si="9"/>
        <v>2.6584931595742973E-4</v>
      </c>
      <c r="H17" s="58">
        <f t="shared" si="9"/>
        <v>4.3110319016750285E-4</v>
      </c>
      <c r="I17" s="48">
        <f t="shared" si="9"/>
        <v>99.542600000000007</v>
      </c>
      <c r="J17" s="49">
        <f t="shared" si="17"/>
        <v>7.7822977268751448E-3</v>
      </c>
      <c r="K17" s="50">
        <f t="shared" si="18"/>
        <v>0.71387085800767724</v>
      </c>
      <c r="L17" s="51">
        <f t="shared" si="0"/>
        <v>262012.50003779522</v>
      </c>
      <c r="M17" s="49">
        <f t="shared" si="1"/>
        <v>2.4264265131945337E-2</v>
      </c>
      <c r="N17" s="43">
        <f t="shared" si="2"/>
        <v>1.0350118446762224</v>
      </c>
      <c r="O17" s="43">
        <f t="shared" si="3"/>
        <v>1.0350118446762224</v>
      </c>
      <c r="P17" s="52">
        <f t="shared" si="19"/>
        <v>1.6162165592437456</v>
      </c>
      <c r="Q17" s="52">
        <f t="shared" si="10"/>
        <v>2.6208685630136985</v>
      </c>
      <c r="R17" s="54">
        <f t="shared" si="20"/>
        <v>8.8031107970115379</v>
      </c>
      <c r="S17" s="54">
        <f t="shared" si="11"/>
        <v>-2.4960019854016489</v>
      </c>
      <c r="T17" s="54">
        <f t="shared" si="12"/>
        <v>2.6512284039199683</v>
      </c>
      <c r="U17" s="54">
        <f t="shared" si="13"/>
        <v>-5.1472303893216171</v>
      </c>
      <c r="V17" s="54">
        <f t="shared" si="4"/>
        <v>25.988192123007011</v>
      </c>
      <c r="W17" s="54">
        <f t="shared" si="5"/>
        <v>2.2660071828375794</v>
      </c>
      <c r="X17" s="54">
        <f t="shared" si="6"/>
        <v>-4.3993422130953999</v>
      </c>
      <c r="Y17" s="54">
        <f t="shared" si="14"/>
        <v>-2.1333350302578205</v>
      </c>
      <c r="Z17" s="43">
        <f t="shared" si="21"/>
        <v>1.1000000000000001</v>
      </c>
      <c r="AA17" s="54">
        <f t="shared" si="22"/>
        <v>485.43535445573423</v>
      </c>
      <c r="AB17" s="54">
        <f t="shared" si="15"/>
        <v>2.6208685630136985</v>
      </c>
      <c r="AC17" s="54">
        <f t="shared" si="7"/>
        <v>485.43535445573423</v>
      </c>
      <c r="AD17" s="59"/>
      <c r="AE17" s="14"/>
      <c r="AG17" s="50"/>
      <c r="AH17" s="50"/>
    </row>
    <row r="18" spans="1:34" x14ac:dyDescent="0.25">
      <c r="A18" s="61">
        <f t="shared" si="8"/>
        <v>0.80310471525863691</v>
      </c>
      <c r="B18" s="43">
        <f t="shared" si="16"/>
        <v>22.5</v>
      </c>
      <c r="C18" s="42">
        <f t="shared" si="9"/>
        <v>99.542600000000007</v>
      </c>
      <c r="D18" s="51">
        <f t="shared" si="9"/>
        <v>1700</v>
      </c>
      <c r="E18" s="56">
        <f t="shared" si="9"/>
        <v>0.2</v>
      </c>
      <c r="F18" s="57">
        <f t="shared" si="9"/>
        <v>980.23210993750001</v>
      </c>
      <c r="G18" s="58">
        <f t="shared" si="9"/>
        <v>2.6584931595742973E-4</v>
      </c>
      <c r="H18" s="58">
        <f t="shared" si="9"/>
        <v>4.3110319016750285E-4</v>
      </c>
      <c r="I18" s="48">
        <f t="shared" si="9"/>
        <v>99.542600000000007</v>
      </c>
      <c r="J18" s="49">
        <f t="shared" si="17"/>
        <v>7.7822977268751448E-3</v>
      </c>
      <c r="K18" s="50">
        <f t="shared" si="18"/>
        <v>0.80310471525863691</v>
      </c>
      <c r="L18" s="51">
        <f t="shared" si="0"/>
        <v>294764.06254251959</v>
      </c>
      <c r="M18" s="49">
        <f t="shared" si="1"/>
        <v>2.4182579834849127E-2</v>
      </c>
      <c r="N18" s="43">
        <f t="shared" si="2"/>
        <v>1.3055269824338063</v>
      </c>
      <c r="O18" s="43">
        <f t="shared" si="3"/>
        <v>1.3055269824338063</v>
      </c>
      <c r="P18" s="52">
        <f t="shared" si="19"/>
        <v>1.8182436291492137</v>
      </c>
      <c r="Q18" s="52">
        <f t="shared" si="10"/>
        <v>2.9484771333904103</v>
      </c>
      <c r="R18" s="54">
        <f t="shared" si="20"/>
        <v>8.8031107970115379</v>
      </c>
      <c r="S18" s="54">
        <f t="shared" si="11"/>
        <v>-1.4253360696043016</v>
      </c>
      <c r="T18" s="54">
        <f t="shared" si="12"/>
        <v>3.1237706115830202</v>
      </c>
      <c r="U18" s="54">
        <f t="shared" si="13"/>
        <v>-4.5491066811873218</v>
      </c>
      <c r="V18" s="54">
        <f t="shared" si="4"/>
        <v>30.620202575527784</v>
      </c>
      <c r="W18" s="54">
        <f t="shared" si="5"/>
        <v>3.0036255880605962</v>
      </c>
      <c r="X18" s="54">
        <f t="shared" si="6"/>
        <v>-4.3741410396031934</v>
      </c>
      <c r="Y18" s="54">
        <f t="shared" si="14"/>
        <v>-1.3705154515425972</v>
      </c>
      <c r="Z18" s="43">
        <f t="shared" si="21"/>
        <v>1.2375</v>
      </c>
      <c r="AA18" s="54">
        <f t="shared" si="22"/>
        <v>412.00208338850865</v>
      </c>
      <c r="AB18" s="54">
        <f t="shared" si="15"/>
        <v>2.9484771333904103</v>
      </c>
      <c r="AC18" s="54">
        <f t="shared" si="7"/>
        <v>412.00208338850865</v>
      </c>
      <c r="AD18" s="59"/>
      <c r="AE18" s="14"/>
      <c r="AG18" s="50"/>
      <c r="AH18" s="50"/>
    </row>
    <row r="19" spans="1:34" x14ac:dyDescent="0.25">
      <c r="A19" s="61">
        <f t="shared" si="8"/>
        <v>0.89233857250959647</v>
      </c>
      <c r="B19" s="43">
        <f t="shared" si="16"/>
        <v>25</v>
      </c>
      <c r="C19" s="42">
        <f t="shared" si="9"/>
        <v>99.542600000000007</v>
      </c>
      <c r="D19" s="51">
        <f t="shared" si="9"/>
        <v>1700</v>
      </c>
      <c r="E19" s="56">
        <f t="shared" si="9"/>
        <v>0.2</v>
      </c>
      <c r="F19" s="57">
        <f t="shared" si="9"/>
        <v>980.23210993750001</v>
      </c>
      <c r="G19" s="58">
        <f t="shared" si="9"/>
        <v>2.6584931595742973E-4</v>
      </c>
      <c r="H19" s="58">
        <f t="shared" si="9"/>
        <v>4.3110319016750285E-4</v>
      </c>
      <c r="I19" s="48">
        <f t="shared" si="9"/>
        <v>99.542600000000007</v>
      </c>
      <c r="J19" s="49">
        <f t="shared" si="17"/>
        <v>7.7822977268751448E-3</v>
      </c>
      <c r="K19" s="50">
        <f t="shared" si="18"/>
        <v>0.89233857250959647</v>
      </c>
      <c r="L19" s="51">
        <f t="shared" si="0"/>
        <v>327515.62504724402</v>
      </c>
      <c r="M19" s="49">
        <f t="shared" si="1"/>
        <v>2.4116049701150048E-2</v>
      </c>
      <c r="N19" s="43">
        <f t="shared" si="2"/>
        <v>1.6073274932137844</v>
      </c>
      <c r="O19" s="43">
        <f t="shared" si="3"/>
        <v>1.6073274932137844</v>
      </c>
      <c r="P19" s="52">
        <f t="shared" si="19"/>
        <v>2.0202706990546817</v>
      </c>
      <c r="Q19" s="52">
        <f t="shared" si="10"/>
        <v>3.2760857037671238</v>
      </c>
      <c r="R19" s="54">
        <f t="shared" si="20"/>
        <v>8.8031107970115379</v>
      </c>
      <c r="S19" s="54">
        <f t="shared" si="11"/>
        <v>-0.29209940776216214</v>
      </c>
      <c r="T19" s="54">
        <f t="shared" si="12"/>
        <v>3.6275981922684659</v>
      </c>
      <c r="U19" s="54">
        <f t="shared" si="13"/>
        <v>-3.9196976000306298</v>
      </c>
      <c r="V19" s="54">
        <f t="shared" si="4"/>
        <v>35.558882300127792</v>
      </c>
      <c r="W19" s="54">
        <f t="shared" si="5"/>
        <v>3.8756390943039167</v>
      </c>
      <c r="X19" s="54">
        <f t="shared" si="6"/>
        <v>-4.1877111111438357</v>
      </c>
      <c r="Y19" s="54">
        <f t="shared" si="14"/>
        <v>-0.31207201683991892</v>
      </c>
      <c r="Z19" s="43">
        <f t="shared" si="21"/>
        <v>1.375</v>
      </c>
      <c r="AA19" s="54">
        <f t="shared" si="22"/>
        <v>354.78019664443406</v>
      </c>
      <c r="AB19" s="54">
        <f t="shared" si="15"/>
        <v>3.2760857037671238</v>
      </c>
      <c r="AC19" s="54">
        <f t="shared" si="7"/>
        <v>354.78019664443406</v>
      </c>
      <c r="AD19" s="59"/>
      <c r="AE19" s="14"/>
      <c r="AG19" s="50"/>
      <c r="AH19" s="50"/>
    </row>
    <row r="20" spans="1:34" x14ac:dyDescent="0.25">
      <c r="A20" s="61">
        <f t="shared" si="8"/>
        <v>0.98157242976055614</v>
      </c>
      <c r="B20" s="43">
        <f t="shared" si="16"/>
        <v>27.5</v>
      </c>
      <c r="C20" s="42">
        <f t="shared" si="9"/>
        <v>99.542600000000007</v>
      </c>
      <c r="D20" s="51">
        <f t="shared" si="9"/>
        <v>1700</v>
      </c>
      <c r="E20" s="56">
        <f t="shared" si="9"/>
        <v>0.2</v>
      </c>
      <c r="F20" s="57">
        <f t="shared" si="9"/>
        <v>980.23210993750001</v>
      </c>
      <c r="G20" s="58">
        <f t="shared" si="9"/>
        <v>2.6584931595742973E-4</v>
      </c>
      <c r="H20" s="58">
        <f t="shared" si="9"/>
        <v>4.3110319016750285E-4</v>
      </c>
      <c r="I20" s="48">
        <f t="shared" si="9"/>
        <v>99.542600000000007</v>
      </c>
      <c r="J20" s="49">
        <f t="shared" si="17"/>
        <v>7.7822977268751448E-3</v>
      </c>
      <c r="K20" s="50">
        <f t="shared" si="18"/>
        <v>0.98157242976055614</v>
      </c>
      <c r="L20" s="51">
        <f t="shared" si="0"/>
        <v>360267.18755196838</v>
      </c>
      <c r="M20" s="49">
        <f t="shared" si="1"/>
        <v>2.4060758902113108E-2</v>
      </c>
      <c r="N20" s="43">
        <f t="shared" si="2"/>
        <v>1.9404072773918541</v>
      </c>
      <c r="O20" s="43">
        <f t="shared" si="3"/>
        <v>1.9404072773918541</v>
      </c>
      <c r="P20" s="52">
        <f t="shared" si="19"/>
        <v>2.22229776896015</v>
      </c>
      <c r="Q20" s="52">
        <f t="shared" si="10"/>
        <v>3.6036942741438356</v>
      </c>
      <c r="R20" s="54">
        <f t="shared" si="20"/>
        <v>8.8031107970115379</v>
      </c>
      <c r="S20" s="54">
        <f t="shared" si="11"/>
        <v>0.90369580087615553</v>
      </c>
      <c r="T20" s="54">
        <f t="shared" si="12"/>
        <v>4.1627050463520039</v>
      </c>
      <c r="U20" s="54">
        <f t="shared" si="13"/>
        <v>-3.2590092454758484</v>
      </c>
      <c r="V20" s="54">
        <f t="shared" si="4"/>
        <v>40.804171506331038</v>
      </c>
      <c r="W20" s="54">
        <f t="shared" si="5"/>
        <v>4.8920678963538498</v>
      </c>
      <c r="X20" s="54">
        <f t="shared" si="6"/>
        <v>-3.8300322329310186</v>
      </c>
      <c r="Y20" s="54">
        <f t="shared" si="14"/>
        <v>1.0620356634228312</v>
      </c>
      <c r="Z20" s="43">
        <f t="shared" si="21"/>
        <v>1.5125000000000002</v>
      </c>
      <c r="AA20" s="54">
        <f t="shared" si="22"/>
        <v>309.17395916097053</v>
      </c>
      <c r="AB20" s="54">
        <f t="shared" si="15"/>
        <v>3.6036942741438356</v>
      </c>
      <c r="AC20" s="54">
        <f t="shared" si="7"/>
        <v>309.17395916097053</v>
      </c>
      <c r="AD20" s="59"/>
      <c r="AE20" s="61"/>
      <c r="AG20" s="50"/>
      <c r="AH20" s="50"/>
    </row>
    <row r="21" spans="1:34" x14ac:dyDescent="0.25">
      <c r="A21" s="61">
        <f t="shared" si="8"/>
        <v>1.0708062870115158</v>
      </c>
      <c r="B21" s="43">
        <f t="shared" si="16"/>
        <v>30</v>
      </c>
      <c r="C21" s="42">
        <f t="shared" si="9"/>
        <v>99.542600000000007</v>
      </c>
      <c r="D21" s="51">
        <f t="shared" si="9"/>
        <v>1700</v>
      </c>
      <c r="E21" s="56">
        <f t="shared" si="9"/>
        <v>0.2</v>
      </c>
      <c r="F21" s="57">
        <f t="shared" si="9"/>
        <v>980.23210993750001</v>
      </c>
      <c r="G21" s="58">
        <f t="shared" si="9"/>
        <v>2.6584931595742973E-4</v>
      </c>
      <c r="H21" s="58">
        <f t="shared" si="9"/>
        <v>4.3110319016750285E-4</v>
      </c>
      <c r="I21" s="48">
        <f t="shared" si="9"/>
        <v>99.542600000000007</v>
      </c>
      <c r="J21" s="49">
        <f t="shared" si="17"/>
        <v>7.7822977268751448E-3</v>
      </c>
      <c r="K21" s="50">
        <f t="shared" si="18"/>
        <v>1.0708062870115158</v>
      </c>
      <c r="L21" s="51">
        <f t="shared" si="0"/>
        <v>393018.75005669281</v>
      </c>
      <c r="M21" s="49">
        <f t="shared" si="1"/>
        <v>2.4014042313119661E-2</v>
      </c>
      <c r="N21" s="43">
        <f t="shared" si="2"/>
        <v>2.3047613731273491</v>
      </c>
      <c r="O21" s="43">
        <f t="shared" si="3"/>
        <v>2.3047613731273491</v>
      </c>
      <c r="P21" s="52">
        <f t="shared" si="19"/>
        <v>2.4243248388656182</v>
      </c>
      <c r="Q21" s="52">
        <f t="shared" si="10"/>
        <v>3.9313028445205478</v>
      </c>
      <c r="R21" s="54">
        <f t="shared" si="20"/>
        <v>8.8031107970115379</v>
      </c>
      <c r="S21" s="54">
        <f t="shared" si="11"/>
        <v>2.1620396326293267</v>
      </c>
      <c r="T21" s="54">
        <f t="shared" si="12"/>
        <v>4.7290862119929677</v>
      </c>
      <c r="U21" s="54">
        <f t="shared" si="13"/>
        <v>-2.567046579363641</v>
      </c>
      <c r="V21" s="54">
        <f t="shared" si="4"/>
        <v>46.356021556582064</v>
      </c>
      <c r="W21" s="54">
        <f t="shared" si="5"/>
        <v>6.0629310410166255</v>
      </c>
      <c r="X21" s="54">
        <f t="shared" si="6"/>
        <v>-3.2910853581585147</v>
      </c>
      <c r="Y21" s="54">
        <f t="shared" si="14"/>
        <v>2.7718456828581108</v>
      </c>
      <c r="Z21" s="43">
        <f t="shared" si="21"/>
        <v>1.6500000000000001</v>
      </c>
      <c r="AA21" s="54">
        <f t="shared" si="22"/>
        <v>272.14559902421882</v>
      </c>
      <c r="AB21" s="54">
        <f t="shared" si="15"/>
        <v>3.9313028445205478</v>
      </c>
      <c r="AC21" s="54">
        <f t="shared" si="7"/>
        <v>272.14559902421882</v>
      </c>
      <c r="AD21" s="59"/>
      <c r="AE21" s="62"/>
      <c r="AG21" s="50"/>
      <c r="AH21" s="50"/>
    </row>
    <row r="22" spans="1:34" x14ac:dyDescent="0.25">
      <c r="A22" s="61">
        <f t="shared" si="8"/>
        <v>1.1600401442624755</v>
      </c>
      <c r="B22" s="43">
        <f t="shared" si="16"/>
        <v>32.5</v>
      </c>
      <c r="C22" s="42">
        <f t="shared" si="9"/>
        <v>99.542600000000007</v>
      </c>
      <c r="D22" s="51">
        <f t="shared" si="9"/>
        <v>1700</v>
      </c>
      <c r="E22" s="56">
        <f t="shared" si="9"/>
        <v>0.2</v>
      </c>
      <c r="F22" s="57">
        <f t="shared" si="9"/>
        <v>980.23210993750001</v>
      </c>
      <c r="G22" s="58">
        <f t="shared" si="9"/>
        <v>2.6584931595742973E-4</v>
      </c>
      <c r="H22" s="58">
        <f t="shared" si="9"/>
        <v>4.3110319016750285E-4</v>
      </c>
      <c r="I22" s="48">
        <f t="shared" si="9"/>
        <v>99.542600000000007</v>
      </c>
      <c r="J22" s="49">
        <f t="shared" si="17"/>
        <v>7.7822977268751448E-3</v>
      </c>
      <c r="K22" s="50">
        <f t="shared" si="18"/>
        <v>1.1600401442624755</v>
      </c>
      <c r="L22" s="51">
        <f t="shared" si="0"/>
        <v>425770.31256141717</v>
      </c>
      <c r="M22" s="49">
        <f t="shared" si="1"/>
        <v>2.3974021230826353E-2</v>
      </c>
      <c r="N22" s="43">
        <f t="shared" si="2"/>
        <v>2.7003856615314294</v>
      </c>
      <c r="O22" s="43">
        <f t="shared" si="3"/>
        <v>2.7003856615314294</v>
      </c>
      <c r="P22" s="52">
        <f t="shared" si="19"/>
        <v>2.626351908771086</v>
      </c>
      <c r="Q22" s="52">
        <f t="shared" si="10"/>
        <v>4.25891141489726</v>
      </c>
      <c r="R22" s="54">
        <f t="shared" si="20"/>
        <v>8.8031107970115379</v>
      </c>
      <c r="S22" s="54">
        <f t="shared" si="11"/>
        <v>3.4829238497196684</v>
      </c>
      <c r="T22" s="54">
        <f t="shared" si="12"/>
        <v>5.3267375703025159</v>
      </c>
      <c r="U22" s="54">
        <f t="shared" si="13"/>
        <v>-1.8438137205828484</v>
      </c>
      <c r="V22" s="54">
        <f t="shared" si="4"/>
        <v>52.214392076209876</v>
      </c>
      <c r="W22" s="54">
        <f t="shared" si="5"/>
        <v>7.3982466254201604</v>
      </c>
      <c r="X22" s="54">
        <f t="shared" si="6"/>
        <v>-2.5608523896984003</v>
      </c>
      <c r="Y22" s="54">
        <f t="shared" si="14"/>
        <v>4.8373942357217601</v>
      </c>
      <c r="Z22" s="43">
        <f t="shared" si="21"/>
        <v>1.7875000000000003</v>
      </c>
      <c r="AA22" s="54">
        <f t="shared" si="22"/>
        <v>241.6113020425951</v>
      </c>
      <c r="AB22" s="54">
        <f t="shared" si="15"/>
        <v>4.25891141489726</v>
      </c>
      <c r="AC22" s="54">
        <f t="shared" si="7"/>
        <v>241.6113020425951</v>
      </c>
      <c r="AD22" s="63"/>
      <c r="AE22" s="64"/>
      <c r="AG22" s="50"/>
      <c r="AH22" s="50"/>
    </row>
    <row r="23" spans="1:34" x14ac:dyDescent="0.25">
      <c r="A23" s="61">
        <f t="shared" si="8"/>
        <v>1.2492740015134352</v>
      </c>
      <c r="B23" s="43">
        <f t="shared" si="16"/>
        <v>35</v>
      </c>
      <c r="C23" s="42">
        <f t="shared" si="9"/>
        <v>99.542600000000007</v>
      </c>
      <c r="D23" s="51">
        <f t="shared" si="9"/>
        <v>1700</v>
      </c>
      <c r="E23" s="56">
        <f t="shared" si="9"/>
        <v>0.2</v>
      </c>
      <c r="F23" s="57">
        <f t="shared" si="9"/>
        <v>980.23210993750001</v>
      </c>
      <c r="G23" s="58">
        <f t="shared" si="9"/>
        <v>2.6584931595742973E-4</v>
      </c>
      <c r="H23" s="58">
        <f t="shared" si="9"/>
        <v>4.3110319016750285E-4</v>
      </c>
      <c r="I23" s="48">
        <f t="shared" si="9"/>
        <v>99.542600000000007</v>
      </c>
      <c r="J23" s="49">
        <f t="shared" si="17"/>
        <v>7.7822977268751448E-3</v>
      </c>
      <c r="K23" s="50">
        <f t="shared" si="18"/>
        <v>1.2492740015134352</v>
      </c>
      <c r="L23" s="51">
        <f t="shared" si="0"/>
        <v>458521.87506614154</v>
      </c>
      <c r="M23" s="49">
        <f t="shared" si="1"/>
        <v>2.3939332121265127E-2</v>
      </c>
      <c r="N23" s="43">
        <f t="shared" si="2"/>
        <v>3.1272766660564102</v>
      </c>
      <c r="O23" s="43">
        <f t="shared" si="3"/>
        <v>3.1272766660564102</v>
      </c>
      <c r="P23" s="52">
        <f t="shared" si="19"/>
        <v>2.8283789786765543</v>
      </c>
      <c r="Q23" s="52">
        <f t="shared" si="10"/>
        <v>4.5865199852739726</v>
      </c>
      <c r="R23" s="54">
        <f t="shared" si="20"/>
        <v>8.8031107970115379</v>
      </c>
      <c r="S23" s="54">
        <f t="shared" si="11"/>
        <v>4.8663414990518099</v>
      </c>
      <c r="T23" s="54">
        <f t="shared" si="12"/>
        <v>5.955655644732964</v>
      </c>
      <c r="U23" s="54">
        <f t="shared" si="13"/>
        <v>-1.089314145681155</v>
      </c>
      <c r="V23" s="54">
        <f t="shared" si="4"/>
        <v>58.37924898697775</v>
      </c>
      <c r="W23" s="54">
        <f t="shared" si="5"/>
        <v>8.9080319472501586</v>
      </c>
      <c r="X23" s="54">
        <f t="shared" si="6"/>
        <v>-1.6293160298649756</v>
      </c>
      <c r="Y23" s="54">
        <f t="shared" si="14"/>
        <v>7.278715917385183</v>
      </c>
      <c r="Z23" s="43">
        <f t="shared" si="21"/>
        <v>1.9250000000000003</v>
      </c>
      <c r="AA23" s="54">
        <f t="shared" si="22"/>
        <v>216.09711453653162</v>
      </c>
      <c r="AB23" s="54">
        <f t="shared" si="15"/>
        <v>4.5865199852739726</v>
      </c>
      <c r="AC23" s="54">
        <f t="shared" si="7"/>
        <v>216.09711453653162</v>
      </c>
      <c r="AD23" s="63"/>
      <c r="AE23" s="14"/>
      <c r="AG23" s="50"/>
      <c r="AH23" s="50"/>
    </row>
    <row r="24" spans="1:34" x14ac:dyDescent="0.25">
      <c r="A24" s="61">
        <f t="shared" si="8"/>
        <v>1.3385078587643948</v>
      </c>
      <c r="B24" s="43">
        <f t="shared" si="16"/>
        <v>37.5</v>
      </c>
      <c r="C24" s="42">
        <f t="shared" si="9"/>
        <v>99.542600000000007</v>
      </c>
      <c r="D24" s="51">
        <f t="shared" si="9"/>
        <v>1700</v>
      </c>
      <c r="E24" s="56">
        <f t="shared" si="9"/>
        <v>0.2</v>
      </c>
      <c r="F24" s="57">
        <f t="shared" si="9"/>
        <v>980.23210993750001</v>
      </c>
      <c r="G24" s="58">
        <f t="shared" si="9"/>
        <v>2.6584931595742973E-4</v>
      </c>
      <c r="H24" s="58">
        <f t="shared" si="9"/>
        <v>4.3110319016750285E-4</v>
      </c>
      <c r="I24" s="48">
        <f t="shared" si="9"/>
        <v>99.542600000000007</v>
      </c>
      <c r="J24" s="49">
        <f t="shared" si="17"/>
        <v>7.7822977268751448E-3</v>
      </c>
      <c r="K24" s="50">
        <f t="shared" si="18"/>
        <v>1.3385078587643948</v>
      </c>
      <c r="L24" s="51">
        <f t="shared" si="0"/>
        <v>491273.43757086602</v>
      </c>
      <c r="M24" s="49">
        <f t="shared" si="1"/>
        <v>2.3908960675310592E-2</v>
      </c>
      <c r="N24" s="43">
        <f t="shared" si="2"/>
        <v>3.5854314111802039</v>
      </c>
      <c r="O24" s="43">
        <f t="shared" si="3"/>
        <v>3.5854314111802039</v>
      </c>
      <c r="P24" s="52">
        <f t="shared" si="19"/>
        <v>3.0304060485820226</v>
      </c>
      <c r="Q24" s="52">
        <f t="shared" si="10"/>
        <v>4.9141285556506853</v>
      </c>
      <c r="R24" s="54">
        <f t="shared" si="20"/>
        <v>8.8031107970115379</v>
      </c>
      <c r="S24" s="54">
        <f t="shared" si="11"/>
        <v>6.3122866295815783</v>
      </c>
      <c r="T24" s="54">
        <f t="shared" si="12"/>
        <v>6.6158374597622265</v>
      </c>
      <c r="U24" s="54">
        <f t="shared" si="13"/>
        <v>-0.3035508301806491</v>
      </c>
      <c r="V24" s="54">
        <f t="shared" si="4"/>
        <v>64.850563121862777</v>
      </c>
      <c r="W24" s="54">
        <f t="shared" si="5"/>
        <v>10.602303621413824</v>
      </c>
      <c r="X24" s="54">
        <f t="shared" si="6"/>
        <v>-0.48645966375104027</v>
      </c>
      <c r="Y24" s="54">
        <f t="shared" si="14"/>
        <v>10.115843957662785</v>
      </c>
      <c r="Z24" s="43">
        <f t="shared" si="21"/>
        <v>2.0625</v>
      </c>
      <c r="AA24" s="54">
        <f t="shared" si="22"/>
        <v>194.53319520432336</v>
      </c>
      <c r="AB24" s="54">
        <f t="shared" si="15"/>
        <v>4.9141285556506853</v>
      </c>
      <c r="AC24" s="54">
        <f t="shared" si="7"/>
        <v>194.53319520432336</v>
      </c>
      <c r="AD24" s="63"/>
      <c r="AE24" s="61"/>
      <c r="AG24" s="50"/>
      <c r="AH24" s="50"/>
    </row>
    <row r="25" spans="1:34" x14ac:dyDescent="0.25">
      <c r="A25" s="61">
        <f t="shared" si="8"/>
        <v>1.4277417160153545</v>
      </c>
      <c r="B25" s="43">
        <f t="shared" si="16"/>
        <v>40</v>
      </c>
      <c r="C25" s="42">
        <f t="shared" si="9"/>
        <v>99.542600000000007</v>
      </c>
      <c r="D25" s="51">
        <f t="shared" si="9"/>
        <v>1700</v>
      </c>
      <c r="E25" s="56">
        <f t="shared" si="9"/>
        <v>0.2</v>
      </c>
      <c r="F25" s="57">
        <f t="shared" si="9"/>
        <v>980.23210993750001</v>
      </c>
      <c r="G25" s="58">
        <f t="shared" si="9"/>
        <v>2.6584931595742973E-4</v>
      </c>
      <c r="H25" s="58">
        <f t="shared" si="9"/>
        <v>4.3110319016750285E-4</v>
      </c>
      <c r="I25" s="48">
        <f t="shared" si="9"/>
        <v>99.542600000000007</v>
      </c>
      <c r="J25" s="49">
        <f t="shared" si="17"/>
        <v>7.7822977268751448E-3</v>
      </c>
      <c r="K25" s="50">
        <f t="shared" si="18"/>
        <v>1.4277417160153545</v>
      </c>
      <c r="L25" s="51">
        <f t="shared" si="0"/>
        <v>524025.00007559045</v>
      </c>
      <c r="M25" s="49">
        <f t="shared" si="1"/>
        <v>2.3882136289475765E-2</v>
      </c>
      <c r="N25" s="43">
        <f t="shared" si="2"/>
        <v>4.0748473199357154</v>
      </c>
      <c r="O25" s="43">
        <f t="shared" si="3"/>
        <v>4.0748473199357154</v>
      </c>
      <c r="P25" s="52">
        <f t="shared" si="19"/>
        <v>3.2324331184874913</v>
      </c>
      <c r="Q25" s="52">
        <f t="shared" si="10"/>
        <v>5.2417371260273971</v>
      </c>
      <c r="R25" s="54">
        <f t="shared" si="20"/>
        <v>8.8031107970115379</v>
      </c>
      <c r="S25" s="54">
        <f t="shared" si="11"/>
        <v>7.8207540873747838</v>
      </c>
      <c r="T25" s="54">
        <f t="shared" si="12"/>
        <v>7.3072804384232066</v>
      </c>
      <c r="U25" s="54">
        <f t="shared" si="13"/>
        <v>0.51347364895157455</v>
      </c>
      <c r="V25" s="54">
        <f t="shared" si="4"/>
        <v>71.628309220605999</v>
      </c>
      <c r="W25" s="54">
        <f t="shared" si="5"/>
        <v>12.491077672518303</v>
      </c>
      <c r="X25" s="54">
        <f t="shared" si="6"/>
        <v>0.87773273325055468</v>
      </c>
      <c r="Y25" s="54">
        <f t="shared" si="14"/>
        <v>13.368810405768858</v>
      </c>
      <c r="Z25" s="43">
        <f t="shared" si="21"/>
        <v>2.2000000000000002</v>
      </c>
      <c r="AA25" s="54">
        <f t="shared" si="22"/>
        <v>176.12571610536324</v>
      </c>
      <c r="AB25" s="54">
        <f t="shared" si="15"/>
        <v>5.2417371260273971</v>
      </c>
      <c r="AC25" s="54">
        <f t="shared" si="7"/>
        <v>176.12571610536324</v>
      </c>
      <c r="AG25" s="50"/>
      <c r="AH25" s="50"/>
    </row>
    <row r="26" spans="1:34" x14ac:dyDescent="0.25">
      <c r="A26" s="61">
        <f t="shared" si="8"/>
        <v>1.5169755732663142</v>
      </c>
      <c r="B26" s="43">
        <f t="shared" si="16"/>
        <v>42.5</v>
      </c>
      <c r="C26" s="42">
        <f t="shared" si="9"/>
        <v>99.542600000000007</v>
      </c>
      <c r="D26" s="51">
        <f t="shared" si="9"/>
        <v>1700</v>
      </c>
      <c r="E26" s="56">
        <f t="shared" si="9"/>
        <v>0.2</v>
      </c>
      <c r="F26" s="57">
        <f t="shared" si="9"/>
        <v>980.23210993750001</v>
      </c>
      <c r="G26" s="58">
        <f t="shared" si="9"/>
        <v>2.6584931595742973E-4</v>
      </c>
      <c r="H26" s="58">
        <f t="shared" si="9"/>
        <v>4.3110319016750285E-4</v>
      </c>
      <c r="I26" s="48">
        <f t="shared" si="9"/>
        <v>99.542600000000007</v>
      </c>
      <c r="J26" s="49">
        <f t="shared" si="17"/>
        <v>7.7822977268751448E-3</v>
      </c>
      <c r="K26" s="50">
        <f t="shared" si="18"/>
        <v>1.5169755732663142</v>
      </c>
      <c r="L26" s="51">
        <f t="shared" si="0"/>
        <v>556776.5625803147</v>
      </c>
      <c r="M26" s="49">
        <f t="shared" si="1"/>
        <v>2.3858262725078391E-2</v>
      </c>
      <c r="N26" s="43">
        <f t="shared" si="2"/>
        <v>4.5955221377614892</v>
      </c>
      <c r="O26" s="43">
        <f t="shared" si="3"/>
        <v>4.5955221377614892</v>
      </c>
      <c r="P26" s="52">
        <f t="shared" si="19"/>
        <v>3.4344601883929595</v>
      </c>
      <c r="Q26" s="52">
        <f t="shared" si="10"/>
        <v>5.5693456964041097</v>
      </c>
      <c r="R26" s="54">
        <f t="shared" si="20"/>
        <v>8.8031107970115379</v>
      </c>
      <c r="S26" s="54">
        <f t="shared" si="11"/>
        <v>9.3917393633085098</v>
      </c>
      <c r="T26" s="54">
        <f t="shared" si="12"/>
        <v>8.0299823261544496</v>
      </c>
      <c r="U26" s="54">
        <f t="shared" si="13"/>
        <v>1.3617570371540602</v>
      </c>
      <c r="V26" s="54">
        <f t="shared" si="4"/>
        <v>78.712465183272101</v>
      </c>
      <c r="W26" s="54">
        <f t="shared" si="5"/>
        <v>14.584369609468553</v>
      </c>
      <c r="X26" s="54">
        <f t="shared" si="6"/>
        <v>2.473276670044767</v>
      </c>
      <c r="Y26" s="54">
        <f t="shared" si="14"/>
        <v>17.057646279513321</v>
      </c>
      <c r="Z26" s="43">
        <f t="shared" si="21"/>
        <v>2.3374999999999999</v>
      </c>
      <c r="AA26" s="54">
        <f t="shared" si="22"/>
        <v>160.27432536284832</v>
      </c>
      <c r="AB26" s="54">
        <f t="shared" si="15"/>
        <v>5.5693456964041097</v>
      </c>
      <c r="AC26" s="54">
        <f t="shared" si="7"/>
        <v>160.27432536284832</v>
      </c>
      <c r="AD26" s="50"/>
      <c r="AE26" s="50"/>
      <c r="AF26" s="50"/>
      <c r="AG26" s="50"/>
      <c r="AH26" s="50"/>
    </row>
    <row r="27" spans="1:34" x14ac:dyDescent="0.25">
      <c r="A27" s="61">
        <f t="shared" si="8"/>
        <v>1.6062094305172738</v>
      </c>
      <c r="B27" s="43">
        <f t="shared" si="16"/>
        <v>45</v>
      </c>
      <c r="C27" s="42">
        <f t="shared" ref="C27:I42" si="23">C26</f>
        <v>99.542600000000007</v>
      </c>
      <c r="D27" s="51">
        <f t="shared" si="23"/>
        <v>1700</v>
      </c>
      <c r="E27" s="56">
        <f t="shared" si="23"/>
        <v>0.2</v>
      </c>
      <c r="F27" s="57">
        <f t="shared" si="23"/>
        <v>980.23210993750001</v>
      </c>
      <c r="G27" s="58">
        <f t="shared" si="23"/>
        <v>2.6584931595742973E-4</v>
      </c>
      <c r="H27" s="58">
        <f t="shared" si="23"/>
        <v>4.3110319016750285E-4</v>
      </c>
      <c r="I27" s="48">
        <f t="shared" si="23"/>
        <v>99.542600000000007</v>
      </c>
      <c r="J27" s="49">
        <f t="shared" si="17"/>
        <v>7.7822977268751448E-3</v>
      </c>
      <c r="K27" s="50">
        <f t="shared" si="18"/>
        <v>1.6062094305172738</v>
      </c>
      <c r="L27" s="51">
        <f t="shared" si="0"/>
        <v>589528.12508503918</v>
      </c>
      <c r="M27" s="49">
        <f t="shared" si="1"/>
        <v>2.3836871230204525E-2</v>
      </c>
      <c r="N27" s="43">
        <f t="shared" si="2"/>
        <v>5.147453874707951</v>
      </c>
      <c r="O27" s="43">
        <f t="shared" si="3"/>
        <v>5.147453874707951</v>
      </c>
      <c r="P27" s="52">
        <f t="shared" si="19"/>
        <v>3.6364872582984273</v>
      </c>
      <c r="Q27" s="52">
        <f t="shared" si="10"/>
        <v>5.8969542667808206</v>
      </c>
      <c r="R27" s="54">
        <f t="shared" si="20"/>
        <v>8.8031107970115379</v>
      </c>
      <c r="S27" s="54">
        <f t="shared" si="11"/>
        <v>11.025238477483612</v>
      </c>
      <c r="T27" s="54">
        <f t="shared" si="12"/>
        <v>8.7839411330063779</v>
      </c>
      <c r="U27" s="54">
        <f t="shared" si="13"/>
        <v>2.2412973444772337</v>
      </c>
      <c r="V27" s="54">
        <f t="shared" si="4"/>
        <v>86.103011503736354</v>
      </c>
      <c r="W27" s="54">
        <f t="shared" si="5"/>
        <v>16.892194486550729</v>
      </c>
      <c r="X27" s="54">
        <f t="shared" si="6"/>
        <v>4.3101872009177571</v>
      </c>
      <c r="Y27" s="54">
        <f t="shared" si="14"/>
        <v>21.202381687468485</v>
      </c>
      <c r="Z27" s="43">
        <f t="shared" si="21"/>
        <v>2.4750000000000001</v>
      </c>
      <c r="AA27" s="54">
        <f t="shared" si="22"/>
        <v>146.51737534578777</v>
      </c>
      <c r="AB27" s="54">
        <f t="shared" si="15"/>
        <v>5.8969542667808206</v>
      </c>
      <c r="AC27" s="54">
        <f t="shared" si="7"/>
        <v>146.51737534578777</v>
      </c>
      <c r="AD27" s="50"/>
      <c r="AE27" s="50"/>
      <c r="AF27" s="50"/>
      <c r="AG27" s="50"/>
      <c r="AH27" s="50"/>
    </row>
    <row r="28" spans="1:34" x14ac:dyDescent="0.25">
      <c r="A28" s="61">
        <f t="shared" si="8"/>
        <v>1.6954432877682333</v>
      </c>
      <c r="B28" s="43">
        <f t="shared" si="16"/>
        <v>47.5</v>
      </c>
      <c r="C28" s="42">
        <f t="shared" si="23"/>
        <v>99.542600000000007</v>
      </c>
      <c r="D28" s="51">
        <f t="shared" si="23"/>
        <v>1700</v>
      </c>
      <c r="E28" s="56">
        <f t="shared" si="23"/>
        <v>0.2</v>
      </c>
      <c r="F28" s="57">
        <f t="shared" si="23"/>
        <v>980.23210993750001</v>
      </c>
      <c r="G28" s="58">
        <f t="shared" si="23"/>
        <v>2.6584931595742973E-4</v>
      </c>
      <c r="H28" s="58">
        <f t="shared" si="23"/>
        <v>4.3110319016750285E-4</v>
      </c>
      <c r="I28" s="48">
        <f t="shared" si="23"/>
        <v>99.542600000000007</v>
      </c>
      <c r="J28" s="49">
        <f t="shared" si="17"/>
        <v>7.7822977268751448E-3</v>
      </c>
      <c r="K28" s="50">
        <f t="shared" si="18"/>
        <v>1.6954432877682333</v>
      </c>
      <c r="L28" s="51">
        <f t="shared" si="0"/>
        <v>622279.68758976355</v>
      </c>
      <c r="M28" s="49">
        <f t="shared" si="1"/>
        <v>2.3817588054104045E-2</v>
      </c>
      <c r="N28" s="43">
        <f t="shared" si="2"/>
        <v>5.730640760765616</v>
      </c>
      <c r="O28" s="43">
        <f t="shared" si="3"/>
        <v>5.730640760765616</v>
      </c>
      <c r="P28" s="52">
        <f t="shared" si="19"/>
        <v>3.8385143282038952</v>
      </c>
      <c r="Q28" s="52">
        <f t="shared" si="10"/>
        <v>6.2245628371575332</v>
      </c>
      <c r="R28" s="54">
        <f t="shared" si="20"/>
        <v>8.8031107970115379</v>
      </c>
      <c r="S28" s="54">
        <f t="shared" si="11"/>
        <v>12.721247889881123</v>
      </c>
      <c r="T28" s="54">
        <f t="shared" si="12"/>
        <v>9.5691550889695112</v>
      </c>
      <c r="U28" s="54">
        <f t="shared" si="13"/>
        <v>3.1520928009116105</v>
      </c>
      <c r="V28" s="54">
        <f t="shared" si="4"/>
        <v>93.799930831797496</v>
      </c>
      <c r="W28" s="54">
        <f t="shared" si="5"/>
        <v>19.424566954104776</v>
      </c>
      <c r="X28" s="54">
        <f t="shared" si="6"/>
        <v>6.3984789762094652</v>
      </c>
      <c r="Y28" s="54">
        <f t="shared" si="14"/>
        <v>25.82304593031424</v>
      </c>
      <c r="Z28" s="43">
        <f t="shared" si="21"/>
        <v>2.6124999999999998</v>
      </c>
      <c r="AA28" s="54">
        <f t="shared" si="22"/>
        <v>134.49463281074225</v>
      </c>
      <c r="AB28" s="54">
        <f t="shared" si="15"/>
        <v>6.2245628371575332</v>
      </c>
      <c r="AC28" s="54">
        <f t="shared" si="7"/>
        <v>134.49463281074225</v>
      </c>
      <c r="AD28" s="50"/>
      <c r="AE28" s="50"/>
      <c r="AF28" s="50"/>
      <c r="AG28" s="50"/>
      <c r="AH28" s="50"/>
    </row>
    <row r="29" spans="1:34" ht="13.15" customHeight="1" x14ac:dyDescent="0.25">
      <c r="A29" s="61">
        <f t="shared" si="8"/>
        <v>1.7846771450191929</v>
      </c>
      <c r="B29" s="43">
        <f t="shared" si="16"/>
        <v>50</v>
      </c>
      <c r="C29" s="42">
        <f t="shared" si="23"/>
        <v>99.542600000000007</v>
      </c>
      <c r="D29" s="51">
        <f t="shared" si="23"/>
        <v>1700</v>
      </c>
      <c r="E29" s="56">
        <f t="shared" si="23"/>
        <v>0.2</v>
      </c>
      <c r="F29" s="57">
        <f t="shared" si="23"/>
        <v>980.23210993750001</v>
      </c>
      <c r="G29" s="58">
        <f t="shared" si="23"/>
        <v>2.6584931595742973E-4</v>
      </c>
      <c r="H29" s="58">
        <f t="shared" si="23"/>
        <v>4.3110319016750285E-4</v>
      </c>
      <c r="I29" s="48">
        <f t="shared" si="23"/>
        <v>99.542600000000007</v>
      </c>
      <c r="J29" s="49">
        <f t="shared" si="17"/>
        <v>7.7822977268751448E-3</v>
      </c>
      <c r="K29" s="50">
        <f t="shared" si="18"/>
        <v>1.7846771450191929</v>
      </c>
      <c r="L29" s="51">
        <f t="shared" si="0"/>
        <v>655031.25009448803</v>
      </c>
      <c r="M29" s="49">
        <f t="shared" si="1"/>
        <v>2.3800111440111921E-2</v>
      </c>
      <c r="N29" s="43">
        <f t="shared" si="2"/>
        <v>6.3450812107788153</v>
      </c>
      <c r="O29" s="43">
        <f t="shared" si="3"/>
        <v>6.3450812107788153</v>
      </c>
      <c r="P29" s="52">
        <f t="shared" si="19"/>
        <v>4.0405413981093634</v>
      </c>
      <c r="Q29" s="52">
        <f t="shared" si="10"/>
        <v>6.5521714075342476</v>
      </c>
      <c r="R29" s="54">
        <f t="shared" si="20"/>
        <v>8.8031107970115379</v>
      </c>
      <c r="S29" s="54">
        <f t="shared" si="11"/>
        <v>14.4797644301897</v>
      </c>
      <c r="T29" s="54">
        <f t="shared" si="12"/>
        <v>10.385622608888179</v>
      </c>
      <c r="U29" s="54">
        <f t="shared" si="13"/>
        <v>4.094141821301525</v>
      </c>
      <c r="V29" s="54">
        <f t="shared" si="4"/>
        <v>101.80320762925062</v>
      </c>
      <c r="W29" s="54">
        <f t="shared" si="5"/>
        <v>22.191501301043115</v>
      </c>
      <c r="X29" s="54">
        <f t="shared" si="6"/>
        <v>8.748166284832319</v>
      </c>
      <c r="Y29" s="54">
        <f t="shared" si="14"/>
        <v>30.939667585875434</v>
      </c>
      <c r="Z29" s="50">
        <f t="shared" si="21"/>
        <v>2.75</v>
      </c>
      <c r="AA29" s="54">
        <f t="shared" si="22"/>
        <v>123.9213139613378</v>
      </c>
      <c r="AB29" s="54">
        <f t="shared" si="15"/>
        <v>6.5521714075342476</v>
      </c>
      <c r="AC29" s="54">
        <f t="shared" si="7"/>
        <v>123.9213139613378</v>
      </c>
      <c r="AD29" s="50"/>
      <c r="AE29" s="50"/>
      <c r="AF29" s="50"/>
      <c r="AG29" s="50"/>
      <c r="AH29" s="50"/>
    </row>
    <row r="30" spans="1:34" x14ac:dyDescent="0.25">
      <c r="A30" s="61">
        <f t="shared" si="8"/>
        <v>1.8739110022701526</v>
      </c>
      <c r="B30" s="43">
        <f t="shared" si="16"/>
        <v>52.5</v>
      </c>
      <c r="C30" s="42">
        <f t="shared" si="23"/>
        <v>99.542600000000007</v>
      </c>
      <c r="D30" s="51">
        <f t="shared" si="23"/>
        <v>1700</v>
      </c>
      <c r="E30" s="56">
        <f t="shared" si="23"/>
        <v>0.2</v>
      </c>
      <c r="F30" s="57">
        <f t="shared" si="23"/>
        <v>980.23210993750001</v>
      </c>
      <c r="G30" s="58">
        <f t="shared" si="23"/>
        <v>2.6584931595742973E-4</v>
      </c>
      <c r="H30" s="58">
        <f t="shared" si="23"/>
        <v>4.3110319016750285E-4</v>
      </c>
      <c r="I30" s="48">
        <f t="shared" si="23"/>
        <v>99.542600000000007</v>
      </c>
      <c r="J30" s="49">
        <f t="shared" si="17"/>
        <v>7.7822977268751448E-3</v>
      </c>
      <c r="K30" s="50">
        <f t="shared" si="18"/>
        <v>1.8739110022701526</v>
      </c>
      <c r="L30" s="51">
        <f t="shared" si="0"/>
        <v>687782.8125992124</v>
      </c>
      <c r="M30" s="49">
        <f t="shared" si="1"/>
        <v>2.3784195014065593E-2</v>
      </c>
      <c r="N30" s="43">
        <f t="shared" si="2"/>
        <v>6.9907737964958105</v>
      </c>
      <c r="O30" s="43">
        <f t="shared" si="3"/>
        <v>6.9907737964958105</v>
      </c>
      <c r="P30" s="52">
        <f t="shared" si="19"/>
        <v>4.2425684680148317</v>
      </c>
      <c r="Q30" s="52">
        <f t="shared" si="10"/>
        <v>6.8797799779109585</v>
      </c>
      <c r="R30" s="54">
        <f t="shared" si="20"/>
        <v>8.8031107970115379</v>
      </c>
      <c r="S30" s="54">
        <f t="shared" si="11"/>
        <v>16.300785241905874</v>
      </c>
      <c r="T30" s="54">
        <f t="shared" si="12"/>
        <v>11.233342264510643</v>
      </c>
      <c r="U30" s="54">
        <f t="shared" si="13"/>
        <v>5.0674429773952312</v>
      </c>
      <c r="V30" s="54">
        <f t="shared" si="4"/>
        <v>110.11282789591361</v>
      </c>
      <c r="W30" s="54">
        <f t="shared" si="5"/>
        <v>25.20301149088926</v>
      </c>
      <c r="X30" s="54">
        <f t="shared" si="6"/>
        <v>11.369263090309815</v>
      </c>
      <c r="Y30" s="54">
        <f t="shared" si="14"/>
        <v>36.572274581199075</v>
      </c>
      <c r="Z30" s="43">
        <f t="shared" si="21"/>
        <v>2.8875000000000006</v>
      </c>
      <c r="AA30" s="54">
        <f t="shared" si="22"/>
        <v>114.56964184791229</v>
      </c>
      <c r="AB30" s="54">
        <f t="shared" si="15"/>
        <v>6.8797799779109585</v>
      </c>
      <c r="AC30" s="54">
        <f t="shared" si="7"/>
        <v>114.56964184791229</v>
      </c>
      <c r="AD30" s="50"/>
      <c r="AE30" s="50"/>
      <c r="AF30" s="50"/>
      <c r="AG30" s="50"/>
      <c r="AH30" s="50"/>
    </row>
    <row r="31" spans="1:34" x14ac:dyDescent="0.25">
      <c r="A31" s="61">
        <f t="shared" si="8"/>
        <v>1.9631448595211123</v>
      </c>
      <c r="B31" s="43">
        <f t="shared" si="16"/>
        <v>55</v>
      </c>
      <c r="C31" s="42">
        <f t="shared" si="23"/>
        <v>99.542600000000007</v>
      </c>
      <c r="D31" s="51">
        <f t="shared" si="23"/>
        <v>1700</v>
      </c>
      <c r="E31" s="56">
        <f t="shared" si="23"/>
        <v>0.2</v>
      </c>
      <c r="F31" s="57">
        <f t="shared" si="23"/>
        <v>980.23210993750001</v>
      </c>
      <c r="G31" s="58">
        <f t="shared" si="23"/>
        <v>2.6584931595742973E-4</v>
      </c>
      <c r="H31" s="58">
        <f t="shared" si="23"/>
        <v>4.3110319016750285E-4</v>
      </c>
      <c r="I31" s="48">
        <f t="shared" si="23"/>
        <v>99.542600000000007</v>
      </c>
      <c r="J31" s="49">
        <f t="shared" si="17"/>
        <v>7.7822977268751448E-3</v>
      </c>
      <c r="K31" s="50">
        <f t="shared" si="18"/>
        <v>1.9631448595211123</v>
      </c>
      <c r="L31" s="51">
        <f t="shared" si="0"/>
        <v>720534.37510393676</v>
      </c>
      <c r="M31" s="49">
        <f t="shared" si="1"/>
        <v>2.3769635581963145E-2</v>
      </c>
      <c r="N31" s="43">
        <f t="shared" si="2"/>
        <v>7.6677172240220512</v>
      </c>
      <c r="O31" s="43">
        <f t="shared" si="3"/>
        <v>7.6677172240220512</v>
      </c>
      <c r="P31" s="52">
        <f t="shared" si="19"/>
        <v>4.4445955379202999</v>
      </c>
      <c r="Q31" s="52">
        <f t="shared" si="10"/>
        <v>7.2073885482876712</v>
      </c>
      <c r="R31" s="54">
        <f t="shared" si="20"/>
        <v>8.8031107970115379</v>
      </c>
      <c r="S31" s="54">
        <f t="shared" si="11"/>
        <v>18.184307737240538</v>
      </c>
      <c r="T31" s="54">
        <f t="shared" si="12"/>
        <v>12.112312761942352</v>
      </c>
      <c r="U31" s="54">
        <f t="shared" si="13"/>
        <v>6.0719949752981854</v>
      </c>
      <c r="V31" s="54">
        <f t="shared" si="4"/>
        <v>118.72877894861659</v>
      </c>
      <c r="W31" s="54">
        <f t="shared" si="5"/>
        <v>28.469111192599545</v>
      </c>
      <c r="X31" s="54">
        <f t="shared" si="6"/>
        <v>14.271783061598301</v>
      </c>
      <c r="Y31" s="54">
        <f t="shared" si="14"/>
        <v>42.740894254197848</v>
      </c>
      <c r="Z31" s="43">
        <f t="shared" si="21"/>
        <v>3.0250000000000004</v>
      </c>
      <c r="AA31" s="54">
        <f t="shared" si="22"/>
        <v>106.25551249335594</v>
      </c>
      <c r="AB31" s="54">
        <f t="shared" si="15"/>
        <v>7.2073885482876712</v>
      </c>
      <c r="AC31" s="54">
        <f t="shared" si="7"/>
        <v>106.25551249335594</v>
      </c>
      <c r="AD31" s="50"/>
      <c r="AE31" s="50"/>
      <c r="AF31" s="50"/>
      <c r="AG31" s="50"/>
      <c r="AH31" s="50"/>
    </row>
    <row r="32" spans="1:34" x14ac:dyDescent="0.25">
      <c r="A32" s="61">
        <f t="shared" si="8"/>
        <v>2.052378716772072</v>
      </c>
      <c r="B32" s="43">
        <f t="shared" si="16"/>
        <v>57.5</v>
      </c>
      <c r="C32" s="42">
        <f t="shared" si="23"/>
        <v>99.542600000000007</v>
      </c>
      <c r="D32" s="51">
        <f t="shared" si="23"/>
        <v>1700</v>
      </c>
      <c r="E32" s="56">
        <f t="shared" si="23"/>
        <v>0.2</v>
      </c>
      <c r="F32" s="57">
        <f t="shared" si="23"/>
        <v>980.23210993750001</v>
      </c>
      <c r="G32" s="58">
        <f t="shared" si="23"/>
        <v>2.6584931595742973E-4</v>
      </c>
      <c r="H32" s="58">
        <f t="shared" si="23"/>
        <v>4.3110319016750285E-4</v>
      </c>
      <c r="I32" s="48">
        <f t="shared" si="23"/>
        <v>99.542600000000007</v>
      </c>
      <c r="J32" s="49">
        <f t="shared" si="17"/>
        <v>7.7822977268751448E-3</v>
      </c>
      <c r="K32" s="50">
        <f t="shared" si="18"/>
        <v>2.052378716772072</v>
      </c>
      <c r="L32" s="51">
        <f t="shared" si="0"/>
        <v>753285.93760866113</v>
      </c>
      <c r="M32" s="49">
        <f t="shared" si="1"/>
        <v>2.3756264026653592E-2</v>
      </c>
      <c r="N32" s="43">
        <f t="shared" si="2"/>
        <v>8.3759103154262373</v>
      </c>
      <c r="O32" s="43">
        <f t="shared" si="3"/>
        <v>8.3759103154262373</v>
      </c>
      <c r="P32" s="52">
        <f t="shared" si="19"/>
        <v>4.6466226078257682</v>
      </c>
      <c r="Q32" s="52">
        <f t="shared" si="10"/>
        <v>7.5349971186643838</v>
      </c>
      <c r="R32" s="54">
        <f t="shared" si="20"/>
        <v>8.8031107970115379</v>
      </c>
      <c r="S32" s="54">
        <f t="shared" si="11"/>
        <v>20.130329560331088</v>
      </c>
      <c r="T32" s="54">
        <f t="shared" si="12"/>
        <v>13.022532923252005</v>
      </c>
      <c r="U32" s="54">
        <f t="shared" si="13"/>
        <v>7.1077966370790833</v>
      </c>
      <c r="V32" s="54">
        <f t="shared" si="4"/>
        <v>127.65104924089871</v>
      </c>
      <c r="W32" s="54">
        <f t="shared" si="5"/>
        <v>31.999813807136334</v>
      </c>
      <c r="X32" s="54">
        <f t="shared" si="6"/>
        <v>17.465739599660139</v>
      </c>
      <c r="Y32" s="54">
        <f t="shared" si="14"/>
        <v>49.465553406796474</v>
      </c>
      <c r="Z32" s="43">
        <f t="shared" si="21"/>
        <v>3.1625000000000005</v>
      </c>
      <c r="AA32" s="54">
        <f t="shared" si="22"/>
        <v>98.828700037458532</v>
      </c>
      <c r="AB32" s="54">
        <f t="shared" si="15"/>
        <v>7.5349971186643838</v>
      </c>
      <c r="AC32" s="54">
        <f t="shared" si="7"/>
        <v>98.828700037458532</v>
      </c>
      <c r="AD32" s="50"/>
      <c r="AE32" s="50"/>
      <c r="AF32" s="50"/>
      <c r="AG32" s="50"/>
      <c r="AH32" s="50"/>
    </row>
    <row r="33" spans="1:34" x14ac:dyDescent="0.25">
      <c r="A33" s="61">
        <f t="shared" si="8"/>
        <v>2.1416125740230316</v>
      </c>
      <c r="B33" s="43">
        <f t="shared" si="16"/>
        <v>60</v>
      </c>
      <c r="C33" s="42">
        <f t="shared" si="23"/>
        <v>99.542600000000007</v>
      </c>
      <c r="D33" s="51">
        <f t="shared" si="23"/>
        <v>1700</v>
      </c>
      <c r="E33" s="56">
        <f t="shared" si="23"/>
        <v>0.2</v>
      </c>
      <c r="F33" s="57">
        <f t="shared" si="23"/>
        <v>980.23210993750001</v>
      </c>
      <c r="G33" s="58">
        <f t="shared" si="23"/>
        <v>2.6584931595742973E-4</v>
      </c>
      <c r="H33" s="58">
        <f t="shared" si="23"/>
        <v>4.3110319016750285E-4</v>
      </c>
      <c r="I33" s="48">
        <f t="shared" si="23"/>
        <v>99.542600000000007</v>
      </c>
      <c r="J33" s="49">
        <f t="shared" si="17"/>
        <v>7.7822977268751448E-3</v>
      </c>
      <c r="K33" s="50">
        <f t="shared" si="18"/>
        <v>2.1416125740230316</v>
      </c>
      <c r="L33" s="51">
        <f t="shared" si="0"/>
        <v>786037.50011338561</v>
      </c>
      <c r="M33" s="49">
        <f t="shared" si="1"/>
        <v>2.3743938420815944E-2</v>
      </c>
      <c r="N33" s="43">
        <f t="shared" si="2"/>
        <v>9.1153519935814202</v>
      </c>
      <c r="O33" s="43">
        <f t="shared" si="3"/>
        <v>9.1153519935814202</v>
      </c>
      <c r="P33" s="52">
        <f t="shared" si="19"/>
        <v>4.8486496777312365</v>
      </c>
      <c r="Q33" s="52">
        <f t="shared" si="10"/>
        <v>7.8626056890410956</v>
      </c>
      <c r="R33" s="54">
        <f t="shared" si="20"/>
        <v>8.8031107970115379</v>
      </c>
      <c r="S33" s="54">
        <f t="shared" si="11"/>
        <v>22.138848556923637</v>
      </c>
      <c r="T33" s="54">
        <f t="shared" si="12"/>
        <v>13.964001671312657</v>
      </c>
      <c r="U33" s="54">
        <f t="shared" si="13"/>
        <v>8.1748468856109788</v>
      </c>
      <c r="V33" s="54">
        <f t="shared" si="4"/>
        <v>136.87962821441582</v>
      </c>
      <c r="W33" s="54">
        <f t="shared" si="5"/>
        <v>35.805132490545269</v>
      </c>
      <c r="X33" s="54">
        <f t="shared" si="6"/>
        <v>20.96114586054097</v>
      </c>
      <c r="Y33" s="54">
        <f t="shared" si="14"/>
        <v>56.766278351086243</v>
      </c>
      <c r="Z33" s="43">
        <f t="shared" si="21"/>
        <v>3.3000000000000003</v>
      </c>
      <c r="AA33" s="54">
        <f t="shared" si="22"/>
        <v>92.165557573942806</v>
      </c>
      <c r="AB33" s="54">
        <f t="shared" si="15"/>
        <v>7.8626056890410956</v>
      </c>
      <c r="AC33" s="54">
        <f t="shared" si="7"/>
        <v>92.165557573942806</v>
      </c>
      <c r="AD33" s="50"/>
      <c r="AE33" s="50"/>
      <c r="AF33" s="50"/>
      <c r="AG33" s="50"/>
      <c r="AH33" s="50"/>
    </row>
    <row r="34" spans="1:34" x14ac:dyDescent="0.25">
      <c r="A34" s="61">
        <f t="shared" si="8"/>
        <v>2.2308464312739913</v>
      </c>
      <c r="B34" s="43">
        <f t="shared" si="16"/>
        <v>62.5</v>
      </c>
      <c r="C34" s="42">
        <f t="shared" si="23"/>
        <v>99.542600000000007</v>
      </c>
      <c r="D34" s="51">
        <f t="shared" si="23"/>
        <v>1700</v>
      </c>
      <c r="E34" s="56">
        <f t="shared" si="23"/>
        <v>0.2</v>
      </c>
      <c r="F34" s="57">
        <f t="shared" si="23"/>
        <v>980.23210993750001</v>
      </c>
      <c r="G34" s="58">
        <f t="shared" si="23"/>
        <v>2.6584931595742973E-4</v>
      </c>
      <c r="H34" s="58">
        <f t="shared" si="23"/>
        <v>4.3110319016750285E-4</v>
      </c>
      <c r="I34" s="48">
        <f t="shared" si="23"/>
        <v>99.542600000000007</v>
      </c>
      <c r="J34" s="49">
        <f t="shared" si="17"/>
        <v>7.7822977268751448E-3</v>
      </c>
      <c r="K34" s="50">
        <f t="shared" si="18"/>
        <v>2.2308464312739913</v>
      </c>
      <c r="L34" s="51">
        <f t="shared" si="0"/>
        <v>818789.06261810998</v>
      </c>
      <c r="M34" s="49">
        <f t="shared" si="1"/>
        <v>2.3732538750027832E-2</v>
      </c>
      <c r="N34" s="43">
        <f t="shared" si="2"/>
        <v>9.8860412695570226</v>
      </c>
      <c r="O34" s="43">
        <f t="shared" si="3"/>
        <v>9.8860412695570226</v>
      </c>
      <c r="P34" s="52">
        <f t="shared" si="19"/>
        <v>5.0506767476367047</v>
      </c>
      <c r="Q34" s="52">
        <f t="shared" si="10"/>
        <v>8.1902142594178073</v>
      </c>
      <c r="R34" s="54">
        <f t="shared" si="20"/>
        <v>8.8031107970115379</v>
      </c>
      <c r="S34" s="54">
        <f t="shared" si="11"/>
        <v>24.209862749157015</v>
      </c>
      <c r="T34" s="54">
        <f t="shared" si="12"/>
        <v>14.936718017193726</v>
      </c>
      <c r="U34" s="54">
        <f t="shared" si="13"/>
        <v>9.273144731963292</v>
      </c>
      <c r="V34" s="54">
        <f t="shared" si="4"/>
        <v>146.41450617535278</v>
      </c>
      <c r="W34" s="54">
        <f t="shared" si="5"/>
        <v>39.895080174128537</v>
      </c>
      <c r="X34" s="54">
        <f t="shared" si="6"/>
        <v>24.768014775542984</v>
      </c>
      <c r="Y34" s="54">
        <f t="shared" si="14"/>
        <v>64.663094949671517</v>
      </c>
      <c r="Z34" s="43">
        <f t="shared" si="21"/>
        <v>3.4375000000000004</v>
      </c>
      <c r="AA34" s="54">
        <f t="shared" si="22"/>
        <v>86.163506502467854</v>
      </c>
      <c r="AB34" s="54">
        <f t="shared" si="15"/>
        <v>8.1902142594178073</v>
      </c>
      <c r="AC34" s="54">
        <f t="shared" si="7"/>
        <v>86.163506502467854</v>
      </c>
      <c r="AD34" s="50"/>
      <c r="AE34" s="50"/>
      <c r="AF34" s="50"/>
      <c r="AG34" s="50"/>
      <c r="AH34" s="50"/>
    </row>
    <row r="35" spans="1:34" x14ac:dyDescent="0.25">
      <c r="A35" s="61">
        <f t="shared" si="8"/>
        <v>2.320080288524951</v>
      </c>
      <c r="B35" s="43">
        <f t="shared" si="16"/>
        <v>65</v>
      </c>
      <c r="C35" s="42">
        <f t="shared" si="23"/>
        <v>99.542600000000007</v>
      </c>
      <c r="D35" s="51">
        <f t="shared" si="23"/>
        <v>1700</v>
      </c>
      <c r="E35" s="56">
        <f t="shared" si="23"/>
        <v>0.2</v>
      </c>
      <c r="F35" s="57">
        <f t="shared" si="23"/>
        <v>980.23210993750001</v>
      </c>
      <c r="G35" s="58">
        <f t="shared" si="23"/>
        <v>2.6584931595742973E-4</v>
      </c>
      <c r="H35" s="58">
        <f t="shared" si="23"/>
        <v>4.3110319016750285E-4</v>
      </c>
      <c r="I35" s="48">
        <f t="shared" si="23"/>
        <v>99.542600000000007</v>
      </c>
      <c r="J35" s="49">
        <f t="shared" si="17"/>
        <v>7.7822977268751448E-3</v>
      </c>
      <c r="K35" s="50">
        <f t="shared" si="18"/>
        <v>2.320080288524951</v>
      </c>
      <c r="L35" s="51">
        <f t="shared" si="0"/>
        <v>851540.62512283435</v>
      </c>
      <c r="M35" s="49">
        <f t="shared" si="1"/>
        <v>2.3721962822369151E-2</v>
      </c>
      <c r="N35" s="43">
        <f t="shared" si="2"/>
        <v>10.687977232044735</v>
      </c>
      <c r="O35" s="43">
        <f t="shared" si="3"/>
        <v>10.687977232044735</v>
      </c>
      <c r="P35" s="52">
        <f t="shared" si="19"/>
        <v>5.2527038175421721</v>
      </c>
      <c r="Q35" s="52">
        <f t="shared" si="10"/>
        <v>8.51782282979452</v>
      </c>
      <c r="R35" s="54">
        <f t="shared" si="20"/>
        <v>8.8031107970115379</v>
      </c>
      <c r="S35" s="54">
        <f t="shared" si="11"/>
        <v>26.343370314414624</v>
      </c>
      <c r="T35" s="54">
        <f t="shared" si="12"/>
        <v>15.940681049586907</v>
      </c>
      <c r="U35" s="54">
        <f t="shared" si="13"/>
        <v>10.402689264827718</v>
      </c>
      <c r="V35" s="54">
        <f t="shared" si="4"/>
        <v>156.25567419077296</v>
      </c>
      <c r="W35" s="54">
        <f t="shared" si="5"/>
        <v>44.279669582185853</v>
      </c>
      <c r="X35" s="54">
        <f t="shared" si="6"/>
        <v>28.896359068965882</v>
      </c>
      <c r="Y35" s="54">
        <f t="shared" si="14"/>
        <v>73.176028651151739</v>
      </c>
      <c r="Z35" s="43">
        <f t="shared" si="21"/>
        <v>3.5750000000000006</v>
      </c>
      <c r="AA35" s="54">
        <f t="shared" si="22"/>
        <v>80.73682648793428</v>
      </c>
      <c r="AB35" s="54">
        <f t="shared" si="15"/>
        <v>8.51782282979452</v>
      </c>
      <c r="AC35" s="54">
        <f t="shared" si="7"/>
        <v>80.73682648793428</v>
      </c>
      <c r="AD35" s="50"/>
      <c r="AE35" s="50"/>
      <c r="AF35" s="50"/>
      <c r="AG35" s="50"/>
      <c r="AH35" s="50"/>
    </row>
    <row r="36" spans="1:34" x14ac:dyDescent="0.25">
      <c r="A36" s="61">
        <f t="shared" si="8"/>
        <v>2.4093141457759106</v>
      </c>
      <c r="B36" s="43">
        <f t="shared" si="16"/>
        <v>67.5</v>
      </c>
      <c r="C36" s="42">
        <f t="shared" si="23"/>
        <v>99.542600000000007</v>
      </c>
      <c r="D36" s="51">
        <f t="shared" si="23"/>
        <v>1700</v>
      </c>
      <c r="E36" s="56">
        <f t="shared" si="23"/>
        <v>0.2</v>
      </c>
      <c r="F36" s="57">
        <f t="shared" si="23"/>
        <v>980.23210993750001</v>
      </c>
      <c r="G36" s="58">
        <f t="shared" si="23"/>
        <v>2.6584931595742973E-4</v>
      </c>
      <c r="H36" s="58">
        <f t="shared" si="23"/>
        <v>4.3110319016750285E-4</v>
      </c>
      <c r="I36" s="48">
        <f t="shared" si="23"/>
        <v>99.542600000000007</v>
      </c>
      <c r="J36" s="49">
        <f t="shared" si="17"/>
        <v>7.7822977268751448E-3</v>
      </c>
      <c r="K36" s="50">
        <f t="shared" si="18"/>
        <v>2.4093141457759106</v>
      </c>
      <c r="L36" s="51">
        <f t="shared" si="0"/>
        <v>884292.18762755883</v>
      </c>
      <c r="M36" s="49">
        <f t="shared" si="1"/>
        <v>2.3712123063919451E-2</v>
      </c>
      <c r="N36" s="43">
        <f t="shared" si="2"/>
        <v>11.521159038422278</v>
      </c>
      <c r="O36" s="43">
        <f t="shared" si="3"/>
        <v>11.521159038422278</v>
      </c>
      <c r="P36" s="52">
        <f t="shared" si="19"/>
        <v>5.4547308874476412</v>
      </c>
      <c r="Q36" s="52">
        <f t="shared" si="10"/>
        <v>8.8454314001712326</v>
      </c>
      <c r="R36" s="54">
        <f t="shared" si="20"/>
        <v>8.8031107970115379</v>
      </c>
      <c r="S36" s="54">
        <f t="shared" si="11"/>
        <v>28.539369567451889</v>
      </c>
      <c r="T36" s="54">
        <f t="shared" si="12"/>
        <v>16.975889925869918</v>
      </c>
      <c r="U36" s="54">
        <f t="shared" si="13"/>
        <v>11.563479641581974</v>
      </c>
      <c r="V36" s="54">
        <f t="shared" si="4"/>
        <v>166.40312400102221</v>
      </c>
      <c r="W36" s="54">
        <f t="shared" si="5"/>
        <v>48.968913247701693</v>
      </c>
      <c r="X36" s="54">
        <f t="shared" si="6"/>
        <v>33.35619127379416</v>
      </c>
      <c r="Y36" s="54">
        <f t="shared" si="14"/>
        <v>82.325104521495859</v>
      </c>
      <c r="Z36" s="43">
        <f t="shared" si="21"/>
        <v>3.7125000000000004</v>
      </c>
      <c r="AA36" s="54">
        <f t="shared" si="22"/>
        <v>75.813403928751526</v>
      </c>
      <c r="AB36" s="54">
        <f t="shared" si="15"/>
        <v>8.8454314001712326</v>
      </c>
      <c r="AC36" s="54">
        <f t="shared" si="7"/>
        <v>75.813403928751526</v>
      </c>
      <c r="AD36" s="50"/>
      <c r="AE36" s="50"/>
      <c r="AF36" s="50"/>
      <c r="AG36" s="50"/>
      <c r="AH36" s="50"/>
    </row>
    <row r="37" spans="1:34" x14ac:dyDescent="0.25">
      <c r="A37" s="61">
        <f t="shared" si="8"/>
        <v>2.4985480030268703</v>
      </c>
      <c r="B37" s="43">
        <f t="shared" si="16"/>
        <v>70</v>
      </c>
      <c r="C37" s="42">
        <f t="shared" si="23"/>
        <v>99.542600000000007</v>
      </c>
      <c r="D37" s="51">
        <f t="shared" si="23"/>
        <v>1700</v>
      </c>
      <c r="E37" s="56">
        <f t="shared" si="23"/>
        <v>0.2</v>
      </c>
      <c r="F37" s="57">
        <f t="shared" si="23"/>
        <v>980.23210993750001</v>
      </c>
      <c r="G37" s="58">
        <f t="shared" si="23"/>
        <v>2.6584931595742973E-4</v>
      </c>
      <c r="H37" s="58">
        <f t="shared" si="23"/>
        <v>4.3110319016750285E-4</v>
      </c>
      <c r="I37" s="48">
        <f t="shared" si="23"/>
        <v>99.542600000000007</v>
      </c>
      <c r="J37" s="49">
        <f t="shared" si="17"/>
        <v>7.7822977268751448E-3</v>
      </c>
      <c r="K37" s="50">
        <f t="shared" si="18"/>
        <v>2.4985480030268703</v>
      </c>
      <c r="L37" s="51">
        <f t="shared" si="0"/>
        <v>917043.75013228308</v>
      </c>
      <c r="M37" s="49">
        <f t="shared" si="1"/>
        <v>2.3702943983653548E-2</v>
      </c>
      <c r="N37" s="43">
        <f t="shared" si="2"/>
        <v>12.385585907148453</v>
      </c>
      <c r="O37" s="43">
        <f t="shared" si="3"/>
        <v>12.385585907148453</v>
      </c>
      <c r="P37" s="52">
        <f t="shared" si="19"/>
        <v>5.6567579573531086</v>
      </c>
      <c r="Q37" s="52">
        <f t="shared" si="10"/>
        <v>9.1730399705479453</v>
      </c>
      <c r="R37" s="54">
        <f t="shared" si="20"/>
        <v>8.8031107970115379</v>
      </c>
      <c r="S37" s="54">
        <f t="shared" si="11"/>
        <v>30.797858945186423</v>
      </c>
      <c r="T37" s="54">
        <f t="shared" si="12"/>
        <v>18.042343864501561</v>
      </c>
      <c r="U37" s="54">
        <f t="shared" si="13"/>
        <v>12.755515080684862</v>
      </c>
      <c r="V37" s="54">
        <f t="shared" si="4"/>
        <v>176.85684794518272</v>
      </c>
      <c r="W37" s="54">
        <f t="shared" si="5"/>
        <v>53.972823526286717</v>
      </c>
      <c r="X37" s="54">
        <f t="shared" si="6"/>
        <v>38.157523745638478</v>
      </c>
      <c r="Y37" s="54">
        <f t="shared" si="14"/>
        <v>92.130347271925189</v>
      </c>
      <c r="Z37" s="43">
        <f t="shared" si="21"/>
        <v>3.8500000000000005</v>
      </c>
      <c r="AA37" s="54">
        <f t="shared" si="22"/>
        <v>71.332195509929392</v>
      </c>
      <c r="AB37" s="54">
        <f t="shared" si="15"/>
        <v>9.1730399705479453</v>
      </c>
      <c r="AC37" s="54">
        <f t="shared" si="7"/>
        <v>71.332195509929392</v>
      </c>
      <c r="AD37" s="50"/>
      <c r="AE37" s="50"/>
      <c r="AF37" s="50"/>
      <c r="AG37" s="50"/>
      <c r="AH37" s="50"/>
    </row>
    <row r="38" spans="1:34" x14ac:dyDescent="0.25">
      <c r="A38" s="61">
        <f t="shared" si="8"/>
        <v>2.58778186027783</v>
      </c>
      <c r="B38" s="43">
        <f t="shared" si="16"/>
        <v>72.5</v>
      </c>
      <c r="C38" s="42">
        <f t="shared" si="23"/>
        <v>99.542600000000007</v>
      </c>
      <c r="D38" s="51">
        <f t="shared" si="23"/>
        <v>1700</v>
      </c>
      <c r="E38" s="56">
        <f t="shared" si="23"/>
        <v>0.2</v>
      </c>
      <c r="F38" s="57">
        <f t="shared" si="23"/>
        <v>980.23210993750001</v>
      </c>
      <c r="G38" s="58">
        <f t="shared" si="23"/>
        <v>2.6584931595742973E-4</v>
      </c>
      <c r="H38" s="58">
        <f t="shared" si="23"/>
        <v>4.3110319016750285E-4</v>
      </c>
      <c r="I38" s="48">
        <f t="shared" si="23"/>
        <v>99.542600000000007</v>
      </c>
      <c r="J38" s="49">
        <f t="shared" si="17"/>
        <v>7.7822977268751448E-3</v>
      </c>
      <c r="K38" s="50">
        <f t="shared" si="18"/>
        <v>2.58778186027783</v>
      </c>
      <c r="L38" s="51">
        <f t="shared" si="0"/>
        <v>949795.31263700756</v>
      </c>
      <c r="M38" s="49">
        <f t="shared" si="1"/>
        <v>2.3694360149755633E-2</v>
      </c>
      <c r="N38" s="43">
        <f t="shared" si="2"/>
        <v>13.281257111249406</v>
      </c>
      <c r="O38" s="43">
        <f t="shared" si="3"/>
        <v>13.281257111249406</v>
      </c>
      <c r="P38" s="52">
        <f t="shared" si="19"/>
        <v>5.8587850272585777</v>
      </c>
      <c r="Q38" s="52">
        <f t="shared" si="10"/>
        <v>9.5006485409246579</v>
      </c>
      <c r="R38" s="54">
        <f t="shared" si="20"/>
        <v>8.8031107970115379</v>
      </c>
      <c r="S38" s="54">
        <f t="shared" si="11"/>
        <v>33.118836993670513</v>
      </c>
      <c r="T38" s="54">
        <f t="shared" si="12"/>
        <v>19.140042138507983</v>
      </c>
      <c r="U38" s="54">
        <f t="shared" si="13"/>
        <v>13.978794855162526</v>
      </c>
      <c r="V38" s="54">
        <f t="shared" si="4"/>
        <v>187.6168388972234</v>
      </c>
      <c r="W38" s="54">
        <f t="shared" si="5"/>
        <v>59.301412608625157</v>
      </c>
      <c r="X38" s="54">
        <f t="shared" si="6"/>
        <v>43.310368675183035</v>
      </c>
      <c r="Y38" s="54">
        <f t="shared" si="14"/>
        <v>102.6117812838082</v>
      </c>
      <c r="Z38" s="43">
        <f t="shared" si="21"/>
        <v>3.9875000000000003</v>
      </c>
      <c r="AA38" s="54">
        <f t="shared" si="22"/>
        <v>67.241231272457654</v>
      </c>
      <c r="AB38" s="54">
        <f t="shared" si="15"/>
        <v>9.5006485409246579</v>
      </c>
      <c r="AC38" s="54">
        <f t="shared" si="7"/>
        <v>67.241231272457654</v>
      </c>
      <c r="AD38" s="50"/>
      <c r="AE38" s="50"/>
      <c r="AF38" s="50"/>
      <c r="AG38" s="50"/>
      <c r="AH38" s="50"/>
    </row>
    <row r="39" spans="1:34" x14ac:dyDescent="0.25">
      <c r="A39" s="61">
        <f t="shared" si="8"/>
        <v>2.6770157175287896</v>
      </c>
      <c r="B39" s="43">
        <f t="shared" si="16"/>
        <v>75</v>
      </c>
      <c r="C39" s="42">
        <f t="shared" si="23"/>
        <v>99.542600000000007</v>
      </c>
      <c r="D39" s="51">
        <f t="shared" si="23"/>
        <v>1700</v>
      </c>
      <c r="E39" s="56">
        <f t="shared" si="23"/>
        <v>0.2</v>
      </c>
      <c r="F39" s="57">
        <f t="shared" si="23"/>
        <v>980.23210993750001</v>
      </c>
      <c r="G39" s="58">
        <f t="shared" si="23"/>
        <v>2.6584931595742973E-4</v>
      </c>
      <c r="H39" s="58">
        <f t="shared" si="23"/>
        <v>4.3110319016750285E-4</v>
      </c>
      <c r="I39" s="48">
        <f t="shared" si="23"/>
        <v>99.542600000000007</v>
      </c>
      <c r="J39" s="49">
        <f t="shared" si="17"/>
        <v>7.7822977268751448E-3</v>
      </c>
      <c r="K39" s="50">
        <f t="shared" si="18"/>
        <v>2.6770157175287896</v>
      </c>
      <c r="L39" s="51">
        <f t="shared" si="0"/>
        <v>982546.87514173205</v>
      </c>
      <c r="M39" s="49">
        <f t="shared" si="1"/>
        <v>2.3686314560656004E-2</v>
      </c>
      <c r="N39" s="43">
        <f t="shared" si="2"/>
        <v>14.208171972706269</v>
      </c>
      <c r="O39" s="43">
        <f t="shared" si="3"/>
        <v>14.208171972706269</v>
      </c>
      <c r="P39" s="52">
        <f t="shared" si="19"/>
        <v>6.0608120971640451</v>
      </c>
      <c r="Q39" s="52">
        <f t="shared" si="10"/>
        <v>9.8282571113013706</v>
      </c>
      <c r="R39" s="54">
        <f t="shared" si="20"/>
        <v>8.8031107970115379</v>
      </c>
      <c r="S39" s="54">
        <f t="shared" si="11"/>
        <v>35.502302356866409</v>
      </c>
      <c r="T39" s="54">
        <f t="shared" si="12"/>
        <v>20.268984069870314</v>
      </c>
      <c r="U39" s="54">
        <f t="shared" si="13"/>
        <v>15.233318286996102</v>
      </c>
      <c r="V39" s="54">
        <f t="shared" si="4"/>
        <v>198.68309021098554</v>
      </c>
      <c r="W39" s="54">
        <f t="shared" si="5"/>
        <v>64.96469253163562</v>
      </c>
      <c r="X39" s="54">
        <f t="shared" si="6"/>
        <v>48.824738099346483</v>
      </c>
      <c r="Y39" s="54">
        <f t="shared" si="14"/>
        <v>113.78943063098211</v>
      </c>
      <c r="Z39" s="43">
        <f t="shared" si="21"/>
        <v>4.125</v>
      </c>
      <c r="AA39" s="54">
        <f t="shared" si="22"/>
        <v>63.49602898514857</v>
      </c>
      <c r="AB39" s="54">
        <f t="shared" si="15"/>
        <v>9.8282571113013706</v>
      </c>
      <c r="AC39" s="54">
        <f t="shared" si="7"/>
        <v>63.49602898514857</v>
      </c>
      <c r="AD39" s="50"/>
      <c r="AE39" s="50"/>
      <c r="AF39" s="50"/>
      <c r="AG39" s="50"/>
      <c r="AH39" s="50"/>
    </row>
    <row r="40" spans="1:34" x14ac:dyDescent="0.25">
      <c r="A40" s="61">
        <f t="shared" si="8"/>
        <v>2.7662495747797493</v>
      </c>
      <c r="B40" s="43">
        <f t="shared" si="16"/>
        <v>77.5</v>
      </c>
      <c r="C40" s="42">
        <f t="shared" si="23"/>
        <v>99.542600000000007</v>
      </c>
      <c r="D40" s="51">
        <f t="shared" si="23"/>
        <v>1700</v>
      </c>
      <c r="E40" s="56">
        <f t="shared" si="23"/>
        <v>0.2</v>
      </c>
      <c r="F40" s="57">
        <f t="shared" si="23"/>
        <v>980.23210993750001</v>
      </c>
      <c r="G40" s="58">
        <f t="shared" si="23"/>
        <v>2.6584931595742973E-4</v>
      </c>
      <c r="H40" s="58">
        <f t="shared" si="23"/>
        <v>4.3110319016750285E-4</v>
      </c>
      <c r="I40" s="48">
        <f t="shared" si="23"/>
        <v>99.542600000000007</v>
      </c>
      <c r="J40" s="49">
        <f t="shared" si="17"/>
        <v>7.7822977268751448E-3</v>
      </c>
      <c r="K40" s="50">
        <f t="shared" si="18"/>
        <v>2.7662495747797493</v>
      </c>
      <c r="L40" s="51">
        <f t="shared" si="0"/>
        <v>1015298.4376464564</v>
      </c>
      <c r="M40" s="49">
        <f t="shared" si="1"/>
        <v>2.3678757323611611E-2</v>
      </c>
      <c r="N40" s="43">
        <f t="shared" si="2"/>
        <v>15.166329857592823</v>
      </c>
      <c r="O40" s="43">
        <f t="shared" si="3"/>
        <v>15.166329857592823</v>
      </c>
      <c r="P40" s="52">
        <f t="shared" si="19"/>
        <v>6.2628391670695134</v>
      </c>
      <c r="Q40" s="52">
        <f t="shared" si="10"/>
        <v>10.155865681678081</v>
      </c>
      <c r="R40" s="54">
        <f t="shared" si="20"/>
        <v>8.8031107970115379</v>
      </c>
      <c r="S40" s="54">
        <f t="shared" si="11"/>
        <v>37.948253766921695</v>
      </c>
      <c r="T40" s="54">
        <f t="shared" si="12"/>
        <v>21.429169024662336</v>
      </c>
      <c r="U40" s="54">
        <f t="shared" si="13"/>
        <v>16.519084742259366</v>
      </c>
      <c r="V40" s="54">
        <f t="shared" si="4"/>
        <v>210.05559567252081</v>
      </c>
      <c r="W40" s="54">
        <f t="shared" si="5"/>
        <v>70.972675188518423</v>
      </c>
      <c r="X40" s="54">
        <f t="shared" si="6"/>
        <v>54.710643911329093</v>
      </c>
      <c r="Y40" s="54">
        <f t="shared" si="14"/>
        <v>125.68331909984752</v>
      </c>
      <c r="Z40" s="43">
        <f t="shared" si="21"/>
        <v>4.2625000000000002</v>
      </c>
      <c r="AA40" s="54">
        <f t="shared" si="22"/>
        <v>60.058325104385588</v>
      </c>
      <c r="AB40" s="54">
        <f t="shared" si="15"/>
        <v>10.155865681678081</v>
      </c>
      <c r="AC40" s="54">
        <f t="shared" si="7"/>
        <v>60.058325104385588</v>
      </c>
      <c r="AD40" s="50"/>
      <c r="AE40" s="50"/>
      <c r="AF40" s="50"/>
      <c r="AG40" s="50"/>
      <c r="AH40" s="50"/>
    </row>
    <row r="41" spans="1:34" x14ac:dyDescent="0.25">
      <c r="A41" s="61">
        <f t="shared" si="8"/>
        <v>2.855483432030709</v>
      </c>
      <c r="B41" s="43">
        <f t="shared" si="16"/>
        <v>80</v>
      </c>
      <c r="C41" s="42">
        <f t="shared" si="23"/>
        <v>99.542600000000007</v>
      </c>
      <c r="D41" s="51">
        <f t="shared" si="23"/>
        <v>1700</v>
      </c>
      <c r="E41" s="56">
        <f t="shared" si="23"/>
        <v>0.2</v>
      </c>
      <c r="F41" s="57">
        <f t="shared" si="23"/>
        <v>980.23210993750001</v>
      </c>
      <c r="G41" s="58">
        <f t="shared" si="23"/>
        <v>2.6584931595742973E-4</v>
      </c>
      <c r="H41" s="58">
        <f t="shared" si="23"/>
        <v>4.3110319016750285E-4</v>
      </c>
      <c r="I41" s="48">
        <f t="shared" si="23"/>
        <v>99.542600000000007</v>
      </c>
      <c r="J41" s="49">
        <f t="shared" si="17"/>
        <v>7.7822977268751448E-3</v>
      </c>
      <c r="K41" s="50">
        <f t="shared" si="18"/>
        <v>2.855483432030709</v>
      </c>
      <c r="L41" s="51">
        <f t="shared" si="0"/>
        <v>1048050.0001511809</v>
      </c>
      <c r="M41" s="49">
        <f t="shared" si="1"/>
        <v>2.3671644575016863E-2</v>
      </c>
      <c r="N41" s="43">
        <f t="shared" si="2"/>
        <v>16.155730171841444</v>
      </c>
      <c r="O41" s="43">
        <f t="shared" si="3"/>
        <v>16.155730171841444</v>
      </c>
      <c r="P41" s="52">
        <f t="shared" si="19"/>
        <v>6.4648662369749825</v>
      </c>
      <c r="Q41" s="52">
        <f t="shared" si="10"/>
        <v>10.483474252054794</v>
      </c>
      <c r="R41" s="54">
        <f t="shared" si="20"/>
        <v>8.8031107970115379</v>
      </c>
      <c r="S41" s="54">
        <f t="shared" si="11"/>
        <v>40.456690035701129</v>
      </c>
      <c r="T41" s="54">
        <f t="shared" si="12"/>
        <v>22.620596408816425</v>
      </c>
      <c r="U41" s="54">
        <f t="shared" si="13"/>
        <v>17.836093626884701</v>
      </c>
      <c r="V41" s="54">
        <f t="shared" si="4"/>
        <v>221.73434945858759</v>
      </c>
      <c r="W41" s="54">
        <f t="shared" si="5"/>
        <v>77.335372337833931</v>
      </c>
      <c r="X41" s="54">
        <f t="shared" si="6"/>
        <v>60.978097869691283</v>
      </c>
      <c r="Y41" s="54">
        <f t="shared" si="14"/>
        <v>138.3134702075252</v>
      </c>
      <c r="Z41" s="43">
        <f t="shared" si="21"/>
        <v>4.4000000000000004</v>
      </c>
      <c r="AA41" s="54">
        <f t="shared" si="22"/>
        <v>56.895051604315313</v>
      </c>
      <c r="AB41" s="54">
        <f t="shared" si="15"/>
        <v>10.483474252054794</v>
      </c>
      <c r="AC41" s="54">
        <f t="shared" si="7"/>
        <v>56.895051604315313</v>
      </c>
      <c r="AD41" s="50"/>
      <c r="AE41" s="50"/>
      <c r="AF41" s="50"/>
      <c r="AG41" s="50"/>
      <c r="AH41" s="50"/>
    </row>
    <row r="42" spans="1:34" x14ac:dyDescent="0.25">
      <c r="A42" s="61">
        <f t="shared" si="8"/>
        <v>2.9447172892816686</v>
      </c>
      <c r="B42" s="43">
        <f t="shared" si="16"/>
        <v>82.5</v>
      </c>
      <c r="C42" s="42">
        <f t="shared" si="23"/>
        <v>99.542600000000007</v>
      </c>
      <c r="D42" s="51">
        <f t="shared" si="23"/>
        <v>1700</v>
      </c>
      <c r="E42" s="56">
        <f t="shared" si="23"/>
        <v>0.2</v>
      </c>
      <c r="F42" s="57">
        <f t="shared" si="23"/>
        <v>980.23210993750001</v>
      </c>
      <c r="G42" s="58">
        <f t="shared" si="23"/>
        <v>2.6584931595742973E-4</v>
      </c>
      <c r="H42" s="58">
        <f t="shared" si="23"/>
        <v>4.3110319016750285E-4</v>
      </c>
      <c r="I42" s="48">
        <f t="shared" si="23"/>
        <v>99.542600000000007</v>
      </c>
      <c r="J42" s="49">
        <f t="shared" si="17"/>
        <v>7.7822977268751448E-3</v>
      </c>
      <c r="K42" s="50">
        <f t="shared" si="18"/>
        <v>2.9447172892816686</v>
      </c>
      <c r="L42" s="51">
        <f t="shared" si="0"/>
        <v>1080801.5626559053</v>
      </c>
      <c r="M42" s="49">
        <f t="shared" si="1"/>
        <v>2.366493759227397E-2</v>
      </c>
      <c r="N42" s="43">
        <f t="shared" si="2"/>
        <v>17.176372357538426</v>
      </c>
      <c r="O42" s="43">
        <f t="shared" si="3"/>
        <v>17.176372357538426</v>
      </c>
      <c r="P42" s="52">
        <f t="shared" si="19"/>
        <v>6.6668933068804499</v>
      </c>
      <c r="Q42" s="52">
        <f t="shared" si="10"/>
        <v>10.811082822431505</v>
      </c>
      <c r="R42" s="54">
        <f t="shared" si="20"/>
        <v>8.8031107970115379</v>
      </c>
      <c r="S42" s="54">
        <f t="shared" si="11"/>
        <v>43.027610047377266</v>
      </c>
      <c r="T42" s="54">
        <f t="shared" si="12"/>
        <v>23.843265664418876</v>
      </c>
      <c r="U42" s="54">
        <f t="shared" si="13"/>
        <v>19.184344382958393</v>
      </c>
      <c r="V42" s="54">
        <f t="shared" si="4"/>
        <v>233.71934610033662</v>
      </c>
      <c r="W42" s="54">
        <f t="shared" si="5"/>
        <v>84.062795611733208</v>
      </c>
      <c r="X42" s="54">
        <f t="shared" si="6"/>
        <v>67.637111606584071</v>
      </c>
      <c r="Y42" s="54">
        <f t="shared" si="14"/>
        <v>151.69990721831726</v>
      </c>
      <c r="Z42" s="43">
        <f t="shared" si="21"/>
        <v>4.5374999999999996</v>
      </c>
      <c r="AA42" s="54">
        <f t="shared" si="22"/>
        <v>53.977505351566855</v>
      </c>
      <c r="AB42" s="54">
        <f t="shared" si="15"/>
        <v>10.811082822431505</v>
      </c>
      <c r="AC42" s="54">
        <f t="shared" si="7"/>
        <v>53.977505351566855</v>
      </c>
      <c r="AD42" s="50"/>
      <c r="AE42" s="50"/>
      <c r="AF42" s="50"/>
      <c r="AG42" s="50"/>
      <c r="AH42" s="50"/>
    </row>
    <row r="43" spans="1:34" x14ac:dyDescent="0.25">
      <c r="A43" s="61">
        <f t="shared" si="8"/>
        <v>3.0339511465326283</v>
      </c>
      <c r="B43" s="43">
        <f t="shared" si="16"/>
        <v>85</v>
      </c>
      <c r="C43" s="42">
        <f t="shared" ref="C43:I58" si="24">C42</f>
        <v>99.542600000000007</v>
      </c>
      <c r="D43" s="51">
        <f t="shared" si="24"/>
        <v>1700</v>
      </c>
      <c r="E43" s="56">
        <f t="shared" si="24"/>
        <v>0.2</v>
      </c>
      <c r="F43" s="57">
        <f t="shared" si="24"/>
        <v>980.23210993750001</v>
      </c>
      <c r="G43" s="58">
        <f t="shared" si="24"/>
        <v>2.6584931595742973E-4</v>
      </c>
      <c r="H43" s="58">
        <f t="shared" si="24"/>
        <v>4.3110319016750285E-4</v>
      </c>
      <c r="I43" s="48">
        <f t="shared" si="24"/>
        <v>99.542600000000007</v>
      </c>
      <c r="J43" s="49">
        <f t="shared" si="17"/>
        <v>7.7822977268751448E-3</v>
      </c>
      <c r="K43" s="50">
        <f t="shared" si="18"/>
        <v>3.0339511465326283</v>
      </c>
      <c r="L43" s="51">
        <f t="shared" si="0"/>
        <v>1113553.1251606294</v>
      </c>
      <c r="M43" s="49">
        <f t="shared" si="1"/>
        <v>2.365860205862828E-2</v>
      </c>
      <c r="N43" s="43">
        <f t="shared" si="2"/>
        <v>18.228255889668272</v>
      </c>
      <c r="O43" s="43">
        <f t="shared" si="3"/>
        <v>18.228255889668272</v>
      </c>
      <c r="P43" s="52">
        <f t="shared" si="19"/>
        <v>6.868920376785919</v>
      </c>
      <c r="Q43" s="52">
        <f t="shared" si="10"/>
        <v>11.138691392808219</v>
      </c>
      <c r="R43" s="54">
        <f t="shared" si="20"/>
        <v>8.8031107970115379</v>
      </c>
      <c r="S43" s="54">
        <f t="shared" si="11"/>
        <v>45.661012751919145</v>
      </c>
      <c r="T43" s="54">
        <f t="shared" si="12"/>
        <v>25.097176266454191</v>
      </c>
      <c r="U43" s="54">
        <f t="shared" si="13"/>
        <v>20.563836485464954</v>
      </c>
      <c r="V43" s="54">
        <f t="shared" si="4"/>
        <v>246.0105804513974</v>
      </c>
      <c r="W43" s="54">
        <f t="shared" si="5"/>
        <v>91.164956523444701</v>
      </c>
      <c r="X43" s="54">
        <f t="shared" si="6"/>
        <v>74.697696635235957</v>
      </c>
      <c r="Y43" s="54">
        <f t="shared" si="14"/>
        <v>165.86265315868064</v>
      </c>
      <c r="Z43" s="43">
        <f t="shared" si="21"/>
        <v>4.6749999999999998</v>
      </c>
      <c r="AA43" s="54">
        <f t="shared" si="22"/>
        <v>51.280669440101583</v>
      </c>
      <c r="AB43" s="54">
        <f t="shared" si="15"/>
        <v>11.138691392808219</v>
      </c>
      <c r="AC43" s="54">
        <f t="shared" si="7"/>
        <v>51.280669440101583</v>
      </c>
      <c r="AD43" s="50"/>
      <c r="AE43" s="50"/>
      <c r="AF43" s="50"/>
      <c r="AG43" s="50"/>
      <c r="AH43" s="50"/>
    </row>
    <row r="44" spans="1:34" x14ac:dyDescent="0.25">
      <c r="A44" s="61">
        <f t="shared" si="8"/>
        <v>3.123185003783588</v>
      </c>
      <c r="B44" s="43">
        <f t="shared" si="16"/>
        <v>87.5</v>
      </c>
      <c r="C44" s="42">
        <f t="shared" si="24"/>
        <v>99.542600000000007</v>
      </c>
      <c r="D44" s="51">
        <f t="shared" si="24"/>
        <v>1700</v>
      </c>
      <c r="E44" s="56">
        <f t="shared" si="24"/>
        <v>0.2</v>
      </c>
      <c r="F44" s="57">
        <f t="shared" si="24"/>
        <v>980.23210993750001</v>
      </c>
      <c r="G44" s="58">
        <f t="shared" si="24"/>
        <v>2.6584931595742973E-4</v>
      </c>
      <c r="H44" s="58">
        <f t="shared" si="24"/>
        <v>4.3110319016750285E-4</v>
      </c>
      <c r="I44" s="48">
        <f t="shared" si="24"/>
        <v>99.542600000000007</v>
      </c>
      <c r="J44" s="49">
        <f t="shared" si="17"/>
        <v>7.7822977268751448E-3</v>
      </c>
      <c r="K44" s="50">
        <f t="shared" si="18"/>
        <v>3.123185003783588</v>
      </c>
      <c r="L44" s="51">
        <f t="shared" si="0"/>
        <v>1146304.687665354</v>
      </c>
      <c r="M44" s="49">
        <f t="shared" si="1"/>
        <v>2.365260745102556E-2</v>
      </c>
      <c r="N44" s="43">
        <f t="shared" si="2"/>
        <v>19.31138027324047</v>
      </c>
      <c r="O44" s="43">
        <f t="shared" si="3"/>
        <v>19.31138027324047</v>
      </c>
      <c r="P44" s="52">
        <f t="shared" si="19"/>
        <v>7.0709474466913855</v>
      </c>
      <c r="Q44" s="52">
        <f t="shared" si="10"/>
        <v>11.466299963184932</v>
      </c>
      <c r="R44" s="54">
        <f t="shared" si="20"/>
        <v>8.8031107970115379</v>
      </c>
      <c r="S44" s="54">
        <f t="shared" si="11"/>
        <v>48.356897159345721</v>
      </c>
      <c r="T44" s="54">
        <f t="shared" si="12"/>
        <v>26.382327719931855</v>
      </c>
      <c r="U44" s="54">
        <f t="shared" si="13"/>
        <v>21.974569439413866</v>
      </c>
      <c r="V44" s="54">
        <f t="shared" si="4"/>
        <v>258.60804765971398</v>
      </c>
      <c r="W44" s="54">
        <f t="shared" si="5"/>
        <v>98.651866474104153</v>
      </c>
      <c r="X44" s="54">
        <f t="shared" si="6"/>
        <v>82.169864356782611</v>
      </c>
      <c r="Y44" s="54">
        <f t="shared" si="14"/>
        <v>180.82173083088676</v>
      </c>
      <c r="Z44" s="43">
        <f t="shared" si="21"/>
        <v>4.8125</v>
      </c>
      <c r="AA44" s="54">
        <f t="shared" si="22"/>
        <v>48.782655331344067</v>
      </c>
      <c r="AB44" s="54">
        <f t="shared" si="15"/>
        <v>11.466299963184932</v>
      </c>
      <c r="AC44" s="54">
        <f t="shared" si="7"/>
        <v>48.782655331344067</v>
      </c>
      <c r="AD44" s="50"/>
      <c r="AE44" s="50"/>
      <c r="AF44" s="50"/>
      <c r="AG44" s="50"/>
      <c r="AH44" s="50"/>
    </row>
    <row r="45" spans="1:34" x14ac:dyDescent="0.25">
      <c r="A45" s="61">
        <f t="shared" si="8"/>
        <v>3.2124188610345477</v>
      </c>
      <c r="B45" s="43">
        <f t="shared" si="16"/>
        <v>90</v>
      </c>
      <c r="C45" s="42">
        <f t="shared" si="24"/>
        <v>99.542600000000007</v>
      </c>
      <c r="D45" s="51">
        <f t="shared" si="24"/>
        <v>1700</v>
      </c>
      <c r="E45" s="56">
        <f t="shared" si="24"/>
        <v>0.2</v>
      </c>
      <c r="F45" s="57">
        <f t="shared" si="24"/>
        <v>980.23210993750001</v>
      </c>
      <c r="G45" s="58">
        <f t="shared" si="24"/>
        <v>2.6584931595742973E-4</v>
      </c>
      <c r="H45" s="58">
        <f t="shared" si="24"/>
        <v>4.3110319016750285E-4</v>
      </c>
      <c r="I45" s="48">
        <f t="shared" si="24"/>
        <v>99.542600000000007</v>
      </c>
      <c r="J45" s="49">
        <f t="shared" si="17"/>
        <v>7.7822977268751448E-3</v>
      </c>
      <c r="K45" s="50">
        <f t="shared" si="18"/>
        <v>3.2124188610345477</v>
      </c>
      <c r="L45" s="51">
        <f t="shared" si="0"/>
        <v>1179056.2501700784</v>
      </c>
      <c r="M45" s="49">
        <f t="shared" si="1"/>
        <v>2.3646926527575204E-2</v>
      </c>
      <c r="N45" s="43">
        <f t="shared" si="2"/>
        <v>20.425745040744065</v>
      </c>
      <c r="O45" s="43">
        <f t="shared" si="3"/>
        <v>20.425745040744065</v>
      </c>
      <c r="P45" s="52">
        <f t="shared" si="19"/>
        <v>7.2729745165968547</v>
      </c>
      <c r="Q45" s="52">
        <f t="shared" si="10"/>
        <v>11.793908533561641</v>
      </c>
      <c r="R45" s="54">
        <f t="shared" si="20"/>
        <v>8.8031107970115379</v>
      </c>
      <c r="S45" s="54">
        <f t="shared" si="11"/>
        <v>51.115262334635091</v>
      </c>
      <c r="T45" s="54">
        <f t="shared" si="12"/>
        <v>27.698719557340919</v>
      </c>
      <c r="U45" s="54">
        <f t="shared" si="13"/>
        <v>23.416542777294172</v>
      </c>
      <c r="V45" s="54">
        <f t="shared" si="4"/>
        <v>271.51174314259384</v>
      </c>
      <c r="W45" s="54">
        <f t="shared" si="5"/>
        <v>106.53353675900352</v>
      </c>
      <c r="X45" s="54">
        <f t="shared" si="6"/>
        <v>90.063626066516051</v>
      </c>
      <c r="Y45" s="54">
        <f t="shared" si="14"/>
        <v>196.59716282551958</v>
      </c>
      <c r="Z45" s="43">
        <f t="shared" si="21"/>
        <v>4.95</v>
      </c>
      <c r="AA45" s="54">
        <f t="shared" si="22"/>
        <v>46.464241689428924</v>
      </c>
      <c r="AB45" s="54">
        <f t="shared" si="15"/>
        <v>11.793908533561641</v>
      </c>
      <c r="AC45" s="54">
        <f t="shared" si="7"/>
        <v>46.464241689428924</v>
      </c>
      <c r="AD45" s="50"/>
      <c r="AE45" s="50"/>
      <c r="AF45" s="50"/>
      <c r="AG45" s="50"/>
      <c r="AH45" s="50"/>
    </row>
    <row r="46" spans="1:34" x14ac:dyDescent="0.25">
      <c r="A46" s="61">
        <f t="shared" si="8"/>
        <v>3.3016527182855069</v>
      </c>
      <c r="B46" s="43">
        <f t="shared" si="16"/>
        <v>92.5</v>
      </c>
      <c r="C46" s="42">
        <f t="shared" si="24"/>
        <v>99.542600000000007</v>
      </c>
      <c r="D46" s="51">
        <f t="shared" si="24"/>
        <v>1700</v>
      </c>
      <c r="E46" s="56">
        <f t="shared" si="24"/>
        <v>0.2</v>
      </c>
      <c r="F46" s="57">
        <f t="shared" si="24"/>
        <v>980.23210993750001</v>
      </c>
      <c r="G46" s="58">
        <f t="shared" si="24"/>
        <v>2.6584931595742973E-4</v>
      </c>
      <c r="H46" s="58">
        <f t="shared" si="24"/>
        <v>4.3110319016750285E-4</v>
      </c>
      <c r="I46" s="48">
        <f t="shared" si="24"/>
        <v>99.542600000000007</v>
      </c>
      <c r="J46" s="49">
        <f t="shared" si="17"/>
        <v>7.7822977268751448E-3</v>
      </c>
      <c r="K46" s="50">
        <f t="shared" si="18"/>
        <v>3.3016527182855069</v>
      </c>
      <c r="L46" s="51">
        <f t="shared" si="0"/>
        <v>1211807.8126748027</v>
      </c>
      <c r="M46" s="49">
        <f t="shared" si="1"/>
        <v>2.3641534896169904E-2</v>
      </c>
      <c r="N46" s="43">
        <f t="shared" si="2"/>
        <v>21.571349749884185</v>
      </c>
      <c r="O46" s="43">
        <f t="shared" si="3"/>
        <v>21.571349749884185</v>
      </c>
      <c r="P46" s="52">
        <f t="shared" si="19"/>
        <v>7.475001586502322</v>
      </c>
      <c r="Q46" s="52">
        <f t="shared" si="10"/>
        <v>12.121517103938354</v>
      </c>
      <c r="R46" s="54">
        <f t="shared" si="20"/>
        <v>8.8031107970115379</v>
      </c>
      <c r="S46" s="54">
        <f t="shared" si="11"/>
        <v>53.936107393197503</v>
      </c>
      <c r="T46" s="54">
        <f t="shared" si="12"/>
        <v>29.046351336386508</v>
      </c>
      <c r="U46" s="54">
        <f t="shared" si="13"/>
        <v>24.889756056810999</v>
      </c>
      <c r="V46" s="54">
        <f t="shared" si="4"/>
        <v>284.72166256452067</v>
      </c>
      <c r="W46" s="54">
        <f t="shared" si="5"/>
        <v>114.81997857332273</v>
      </c>
      <c r="X46" s="54">
        <f t="shared" si="6"/>
        <v>98.388992959616132</v>
      </c>
      <c r="Y46" s="54">
        <f t="shared" si="14"/>
        <v>213.20897153293885</v>
      </c>
      <c r="Z46" s="43">
        <f t="shared" si="21"/>
        <v>5.0875000000000004</v>
      </c>
      <c r="AA46" s="54">
        <f t="shared" si="22"/>
        <v>44.308491111163036</v>
      </c>
      <c r="AB46" s="54">
        <f t="shared" si="15"/>
        <v>12.121517103938354</v>
      </c>
      <c r="AC46" s="54">
        <f t="shared" si="7"/>
        <v>44.308491111163036</v>
      </c>
      <c r="AD46" s="50"/>
      <c r="AE46" s="50"/>
      <c r="AF46" s="50"/>
      <c r="AG46" s="50"/>
      <c r="AH46" s="50"/>
    </row>
    <row r="47" spans="1:34" x14ac:dyDescent="0.25">
      <c r="A47" s="61">
        <f t="shared" si="8"/>
        <v>3.3908865755364666</v>
      </c>
      <c r="B47" s="43">
        <f t="shared" si="16"/>
        <v>95</v>
      </c>
      <c r="C47" s="42">
        <f t="shared" si="24"/>
        <v>99.542600000000007</v>
      </c>
      <c r="D47" s="51">
        <f t="shared" si="24"/>
        <v>1700</v>
      </c>
      <c r="E47" s="56">
        <f t="shared" si="24"/>
        <v>0.2</v>
      </c>
      <c r="F47" s="57">
        <f t="shared" si="24"/>
        <v>980.23210993750001</v>
      </c>
      <c r="G47" s="58">
        <f t="shared" si="24"/>
        <v>2.6584931595742973E-4</v>
      </c>
      <c r="H47" s="58">
        <f t="shared" si="24"/>
        <v>4.3110319016750285E-4</v>
      </c>
      <c r="I47" s="48">
        <f t="shared" si="24"/>
        <v>99.542600000000007</v>
      </c>
      <c r="J47" s="49">
        <f t="shared" si="17"/>
        <v>7.7822977268751448E-3</v>
      </c>
      <c r="K47" s="50">
        <f t="shared" si="18"/>
        <v>3.3908865755364666</v>
      </c>
      <c r="L47" s="51">
        <f t="shared" si="0"/>
        <v>1244559.3751795271</v>
      </c>
      <c r="M47" s="49">
        <f t="shared" si="1"/>
        <v>2.3636410649623549E-2</v>
      </c>
      <c r="N47" s="43">
        <f t="shared" si="2"/>
        <v>22.748193981562675</v>
      </c>
      <c r="O47" s="43">
        <f t="shared" si="3"/>
        <v>22.748193981562675</v>
      </c>
      <c r="P47" s="52">
        <f t="shared" si="19"/>
        <v>7.6770286564077903</v>
      </c>
      <c r="Q47" s="52">
        <f t="shared" si="10"/>
        <v>12.449125674315066</v>
      </c>
      <c r="R47" s="54">
        <f t="shared" si="20"/>
        <v>8.8031107970115379</v>
      </c>
      <c r="S47" s="54">
        <f t="shared" si="11"/>
        <v>56.819431496836671</v>
      </c>
      <c r="T47" s="54">
        <f t="shared" si="12"/>
        <v>30.425222637970464</v>
      </c>
      <c r="U47" s="54">
        <f t="shared" si="13"/>
        <v>26.394208858866204</v>
      </c>
      <c r="V47" s="54">
        <f t="shared" si="4"/>
        <v>298.23780181735975</v>
      </c>
      <c r="W47" s="54">
        <f t="shared" si="5"/>
        <v>123.52120301740146</v>
      </c>
      <c r="X47" s="54">
        <f t="shared" si="6"/>
        <v>107.15597613642261</v>
      </c>
      <c r="Y47" s="54">
        <f t="shared" si="14"/>
        <v>230.67717915382406</v>
      </c>
      <c r="Z47" s="43">
        <f t="shared" si="21"/>
        <v>5.2249999999999996</v>
      </c>
      <c r="AA47" s="54">
        <f t="shared" si="22"/>
        <v>42.300429985805032</v>
      </c>
      <c r="AB47" s="54">
        <f t="shared" si="15"/>
        <v>12.449125674315066</v>
      </c>
      <c r="AC47" s="54">
        <f t="shared" si="7"/>
        <v>42.300429985805032</v>
      </c>
      <c r="AD47" s="50"/>
      <c r="AE47" s="50"/>
      <c r="AF47" s="50"/>
      <c r="AG47" s="50"/>
      <c r="AH47" s="50"/>
    </row>
    <row r="48" spans="1:34" x14ac:dyDescent="0.25">
      <c r="A48" s="61">
        <f t="shared" si="8"/>
        <v>3.4801204327874262</v>
      </c>
      <c r="B48" s="43">
        <f t="shared" si="16"/>
        <v>97.5</v>
      </c>
      <c r="C48" s="42">
        <f t="shared" si="24"/>
        <v>99.542600000000007</v>
      </c>
      <c r="D48" s="51">
        <f t="shared" si="24"/>
        <v>1700</v>
      </c>
      <c r="E48" s="56">
        <f t="shared" si="24"/>
        <v>0.2</v>
      </c>
      <c r="F48" s="57">
        <f t="shared" si="24"/>
        <v>980.23210993750001</v>
      </c>
      <c r="G48" s="58">
        <f t="shared" si="24"/>
        <v>2.6584931595742973E-4</v>
      </c>
      <c r="H48" s="58">
        <f t="shared" si="24"/>
        <v>4.3110319016750285E-4</v>
      </c>
      <c r="I48" s="48">
        <f t="shared" si="24"/>
        <v>99.542600000000007</v>
      </c>
      <c r="J48" s="49">
        <f t="shared" si="17"/>
        <v>7.7822977268751448E-3</v>
      </c>
      <c r="K48" s="50">
        <f t="shared" si="18"/>
        <v>3.4801204327874262</v>
      </c>
      <c r="L48" s="51">
        <f t="shared" si="0"/>
        <v>1277310.9376842515</v>
      </c>
      <c r="M48" s="49">
        <f t="shared" si="1"/>
        <v>2.3631534055635145E-2</v>
      </c>
      <c r="N48" s="43">
        <f t="shared" si="2"/>
        <v>23.956277338070205</v>
      </c>
      <c r="O48" s="43">
        <f t="shared" si="3"/>
        <v>23.956277338070205</v>
      </c>
      <c r="P48" s="52">
        <f t="shared" si="19"/>
        <v>7.8790557263132595</v>
      </c>
      <c r="Q48" s="52">
        <f t="shared" si="10"/>
        <v>12.776734244691781</v>
      </c>
      <c r="R48" s="54">
        <f t="shared" si="20"/>
        <v>8.8031107970115379</v>
      </c>
      <c r="S48" s="54">
        <f t="shared" si="11"/>
        <v>59.76523385013391</v>
      </c>
      <c r="T48" s="54">
        <f t="shared" si="12"/>
        <v>31.835333064383462</v>
      </c>
      <c r="U48" s="54">
        <f t="shared" si="13"/>
        <v>27.929900785750451</v>
      </c>
      <c r="V48" s="54">
        <f t="shared" si="4"/>
        <v>312.06015700263657</v>
      </c>
      <c r="W48" s="54">
        <f t="shared" si="5"/>
        <v>132.64722110159775</v>
      </c>
      <c r="X48" s="54">
        <f t="shared" si="6"/>
        <v>116.37458660729357</v>
      </c>
      <c r="Y48" s="54">
        <f t="shared" si="14"/>
        <v>249.02180770889132</v>
      </c>
      <c r="Z48" s="43">
        <f t="shared" si="21"/>
        <v>5.3624999999999998</v>
      </c>
      <c r="AA48" s="54">
        <f t="shared" si="22"/>
        <v>40.426779810884469</v>
      </c>
      <c r="AB48" s="54">
        <f t="shared" si="15"/>
        <v>12.776734244691781</v>
      </c>
      <c r="AC48" s="54">
        <f t="shared" si="7"/>
        <v>40.426779810884469</v>
      </c>
      <c r="AD48" s="50"/>
      <c r="AE48" s="50"/>
      <c r="AF48" s="50"/>
      <c r="AG48" s="50"/>
      <c r="AH48" s="50"/>
    </row>
    <row r="49" spans="1:34" x14ac:dyDescent="0.25">
      <c r="A49" s="61">
        <f t="shared" si="8"/>
        <v>3.5693542900383859</v>
      </c>
      <c r="B49" s="43">
        <f t="shared" si="16"/>
        <v>100</v>
      </c>
      <c r="C49" s="42">
        <f t="shared" si="24"/>
        <v>99.542600000000007</v>
      </c>
      <c r="D49" s="51">
        <f t="shared" si="24"/>
        <v>1700</v>
      </c>
      <c r="E49" s="56">
        <f t="shared" si="24"/>
        <v>0.2</v>
      </c>
      <c r="F49" s="57">
        <f t="shared" si="24"/>
        <v>980.23210993750001</v>
      </c>
      <c r="G49" s="58">
        <f t="shared" si="24"/>
        <v>2.6584931595742973E-4</v>
      </c>
      <c r="H49" s="58">
        <f t="shared" si="24"/>
        <v>4.3110319016750285E-4</v>
      </c>
      <c r="I49" s="48">
        <f t="shared" si="24"/>
        <v>99.542600000000007</v>
      </c>
      <c r="J49" s="49">
        <f t="shared" si="17"/>
        <v>7.7822977268751448E-3</v>
      </c>
      <c r="K49" s="50">
        <f t="shared" si="18"/>
        <v>3.5693542900383859</v>
      </c>
      <c r="L49" s="51">
        <f t="shared" si="0"/>
        <v>1310062.5001889761</v>
      </c>
      <c r="M49" s="49">
        <f t="shared" si="1"/>
        <v>2.3626887292181722E-2</v>
      </c>
      <c r="N49" s="43">
        <f t="shared" si="2"/>
        <v>25.195599441463123</v>
      </c>
      <c r="O49" s="43">
        <f t="shared" si="3"/>
        <v>25.195599441463123</v>
      </c>
      <c r="P49" s="52">
        <f t="shared" si="19"/>
        <v>8.0810827962187268</v>
      </c>
      <c r="Q49" s="52">
        <f t="shared" si="10"/>
        <v>13.104342815068495</v>
      </c>
      <c r="R49" s="54">
        <f t="shared" si="20"/>
        <v>8.8031107970115379</v>
      </c>
      <c r="S49" s="54">
        <f t="shared" si="11"/>
        <v>62.773513697201921</v>
      </c>
      <c r="T49" s="54">
        <f t="shared" si="12"/>
        <v>33.276682237681854</v>
      </c>
      <c r="U49" s="54">
        <f t="shared" si="13"/>
        <v>29.496831459520084</v>
      </c>
      <c r="V49" s="54">
        <f t="shared" si="4"/>
        <v>326.1887244156261</v>
      </c>
      <c r="W49" s="54">
        <f t="shared" si="5"/>
        <v>142.20804375077714</v>
      </c>
      <c r="X49" s="54">
        <f t="shared" si="6"/>
        <v>126.05483529709439</v>
      </c>
      <c r="Y49" s="54">
        <f t="shared" si="14"/>
        <v>268.26287904787154</v>
      </c>
      <c r="Z49" s="43">
        <f t="shared" si="21"/>
        <v>5.5</v>
      </c>
      <c r="AA49" s="54">
        <f t="shared" si="22"/>
        <v>38.675730675536727</v>
      </c>
      <c r="AB49" s="54">
        <f t="shared" si="15"/>
        <v>13.104342815068495</v>
      </c>
      <c r="AC49" s="54">
        <f t="shared" si="7"/>
        <v>38.675730675536727</v>
      </c>
      <c r="AD49" s="50"/>
      <c r="AE49" s="50"/>
      <c r="AF49" s="50"/>
      <c r="AG49" s="50"/>
      <c r="AH49" s="50"/>
    </row>
    <row r="50" spans="1:34" x14ac:dyDescent="0.25">
      <c r="A50" s="61">
        <f t="shared" si="8"/>
        <v>3.6585881472893456</v>
      </c>
      <c r="B50" s="43">
        <f t="shared" si="16"/>
        <v>102.5</v>
      </c>
      <c r="C50" s="42">
        <f t="shared" si="24"/>
        <v>99.542600000000007</v>
      </c>
      <c r="D50" s="51">
        <f t="shared" si="24"/>
        <v>1700</v>
      </c>
      <c r="E50" s="56">
        <f t="shared" si="24"/>
        <v>0.2</v>
      </c>
      <c r="F50" s="57">
        <f t="shared" si="24"/>
        <v>980.23210993750001</v>
      </c>
      <c r="G50" s="58">
        <f t="shared" si="24"/>
        <v>2.6584931595742973E-4</v>
      </c>
      <c r="H50" s="58">
        <f t="shared" si="24"/>
        <v>4.3110319016750285E-4</v>
      </c>
      <c r="I50" s="48">
        <f t="shared" si="24"/>
        <v>99.542600000000007</v>
      </c>
      <c r="J50" s="49">
        <f t="shared" si="17"/>
        <v>7.7822977268751448E-3</v>
      </c>
      <c r="K50" s="50">
        <f t="shared" si="18"/>
        <v>3.6585881472893456</v>
      </c>
      <c r="L50" s="51">
        <f t="shared" si="0"/>
        <v>1342814.0626937004</v>
      </c>
      <c r="M50" s="49">
        <f t="shared" si="1"/>
        <v>2.3622454220742817E-2</v>
      </c>
      <c r="N50" s="43">
        <f t="shared" si="2"/>
        <v>26.466159932101757</v>
      </c>
      <c r="O50" s="43">
        <f t="shared" si="3"/>
        <v>26.466159932101757</v>
      </c>
      <c r="P50" s="52">
        <f t="shared" si="19"/>
        <v>8.2831098661241942</v>
      </c>
      <c r="Q50" s="52">
        <f t="shared" si="10"/>
        <v>13.431951385445206</v>
      </c>
      <c r="R50" s="54">
        <f t="shared" si="20"/>
        <v>8.8031107970115379</v>
      </c>
      <c r="S50" s="54">
        <f t="shared" si="11"/>
        <v>65.844270318761374</v>
      </c>
      <c r="T50" s="54">
        <f t="shared" si="12"/>
        <v>34.749269798225953</v>
      </c>
      <c r="U50" s="54">
        <f t="shared" si="13"/>
        <v>31.095000520535425</v>
      </c>
      <c r="V50" s="54">
        <f t="shared" si="4"/>
        <v>340.62350053102472</v>
      </c>
      <c r="W50" s="54">
        <f t="shared" si="5"/>
        <v>152.21368180846838</v>
      </c>
      <c r="X50" s="54">
        <f t="shared" si="6"/>
        <v>136.20673304935389</v>
      </c>
      <c r="Y50" s="54">
        <f t="shared" si="14"/>
        <v>288.42041485782227</v>
      </c>
      <c r="Z50" s="43">
        <f t="shared" si="21"/>
        <v>5.6375000000000011</v>
      </c>
      <c r="AA50" s="54">
        <f t="shared" si="22"/>
        <v>37.036749476263964</v>
      </c>
      <c r="AB50" s="54">
        <f t="shared" si="15"/>
        <v>13.431951385445206</v>
      </c>
      <c r="AC50" s="54">
        <f t="shared" si="7"/>
        <v>37.036749476263964</v>
      </c>
      <c r="AD50" s="50"/>
      <c r="AE50" s="50"/>
      <c r="AF50" s="50"/>
      <c r="AG50" s="50"/>
    </row>
    <row r="51" spans="1:34" x14ac:dyDescent="0.25">
      <c r="A51" s="61">
        <f t="shared" si="8"/>
        <v>3.7478220045403052</v>
      </c>
      <c r="B51" s="43">
        <f t="shared" si="16"/>
        <v>105</v>
      </c>
      <c r="C51" s="42">
        <f t="shared" si="24"/>
        <v>99.542600000000007</v>
      </c>
      <c r="D51" s="51">
        <f t="shared" si="24"/>
        <v>1700</v>
      </c>
      <c r="E51" s="56">
        <f t="shared" si="24"/>
        <v>0.2</v>
      </c>
      <c r="F51" s="57">
        <f t="shared" si="24"/>
        <v>980.23210993750001</v>
      </c>
      <c r="G51" s="58">
        <f t="shared" si="24"/>
        <v>2.6584931595742973E-4</v>
      </c>
      <c r="H51" s="58">
        <f t="shared" si="24"/>
        <v>4.3110319016750285E-4</v>
      </c>
      <c r="I51" s="48">
        <f t="shared" si="24"/>
        <v>99.542600000000007</v>
      </c>
      <c r="J51" s="49">
        <f t="shared" si="17"/>
        <v>7.7822977268751448E-3</v>
      </c>
      <c r="K51" s="50">
        <f t="shared" si="18"/>
        <v>3.7478220045403052</v>
      </c>
      <c r="L51" s="51">
        <f t="shared" si="0"/>
        <v>1375565.6251984248</v>
      </c>
      <c r="M51" s="49">
        <f t="shared" si="1"/>
        <v>2.3618220191179481E-2</v>
      </c>
      <c r="N51" s="43">
        <f t="shared" si="2"/>
        <v>27.767958467330523</v>
      </c>
      <c r="O51" s="43">
        <f t="shared" si="3"/>
        <v>27.767958467330523</v>
      </c>
      <c r="P51" s="52">
        <f t="shared" si="19"/>
        <v>8.4851369360296633</v>
      </c>
      <c r="Q51" s="52">
        <f t="shared" si="10"/>
        <v>13.759559955821917</v>
      </c>
      <c r="R51" s="54">
        <f t="shared" si="20"/>
        <v>8.8031107970115379</v>
      </c>
      <c r="S51" s="54">
        <f t="shared" si="11"/>
        <v>68.977503029501079</v>
      </c>
      <c r="T51" s="54">
        <f t="shared" si="12"/>
        <v>36.253095403360184</v>
      </c>
      <c r="U51" s="54">
        <f t="shared" si="13"/>
        <v>32.724407626140902</v>
      </c>
      <c r="V51" s="54">
        <f t="shared" si="4"/>
        <v>355.36448199001234</v>
      </c>
      <c r="W51" s="54">
        <f t="shared" si="5"/>
        <v>162.67414604071877</v>
      </c>
      <c r="X51" s="54">
        <f t="shared" si="6"/>
        <v>146.84029063011943</v>
      </c>
      <c r="Y51" s="54">
        <f t="shared" si="14"/>
        <v>309.51443667083822</v>
      </c>
      <c r="Z51" s="43">
        <f t="shared" si="21"/>
        <v>5.7750000000000012</v>
      </c>
      <c r="AA51" s="54">
        <f t="shared" si="22"/>
        <v>35.500416879732491</v>
      </c>
      <c r="AB51" s="54">
        <f t="shared" si="15"/>
        <v>13.759559955821917</v>
      </c>
      <c r="AC51" s="54">
        <f t="shared" si="7"/>
        <v>35.500416879732491</v>
      </c>
      <c r="AD51" s="50"/>
      <c r="AE51" s="50"/>
      <c r="AF51" s="50"/>
      <c r="AG51" s="50"/>
    </row>
    <row r="52" spans="1:34" x14ac:dyDescent="0.25">
      <c r="A52" s="61">
        <f t="shared" si="8"/>
        <v>3.8370558617912649</v>
      </c>
      <c r="B52" s="43">
        <f t="shared" si="16"/>
        <v>107.5</v>
      </c>
      <c r="C52" s="42">
        <f t="shared" si="24"/>
        <v>99.542600000000007</v>
      </c>
      <c r="D52" s="51">
        <f t="shared" si="24"/>
        <v>1700</v>
      </c>
      <c r="E52" s="56">
        <f t="shared" si="24"/>
        <v>0.2</v>
      </c>
      <c r="F52" s="57">
        <f t="shared" si="24"/>
        <v>980.23210993750001</v>
      </c>
      <c r="G52" s="58">
        <f t="shared" si="24"/>
        <v>2.6584931595742973E-4</v>
      </c>
      <c r="H52" s="58">
        <f t="shared" si="24"/>
        <v>4.3110319016750285E-4</v>
      </c>
      <c r="I52" s="48">
        <f t="shared" si="24"/>
        <v>99.542600000000007</v>
      </c>
      <c r="J52" s="49">
        <f t="shared" si="17"/>
        <v>7.7822977268751448E-3</v>
      </c>
      <c r="K52" s="50">
        <f t="shared" si="18"/>
        <v>3.8370558617912649</v>
      </c>
      <c r="L52" s="51">
        <f t="shared" si="0"/>
        <v>1408317.1877031492</v>
      </c>
      <c r="M52" s="49">
        <f t="shared" si="1"/>
        <v>2.3614171873219007E-2</v>
      </c>
      <c r="N52" s="43">
        <f t="shared" si="2"/>
        <v>29.100994720282891</v>
      </c>
      <c r="O52" s="43">
        <f t="shared" si="3"/>
        <v>29.100994720282891</v>
      </c>
      <c r="P52" s="52">
        <f t="shared" si="19"/>
        <v>8.6871640059351325</v>
      </c>
      <c r="Q52" s="52">
        <f t="shared" si="10"/>
        <v>14.087168526198626</v>
      </c>
      <c r="R52" s="54">
        <f t="shared" si="20"/>
        <v>8.8031107970115379</v>
      </c>
      <c r="S52" s="54">
        <f t="shared" si="11"/>
        <v>72.173211175687996</v>
      </c>
      <c r="T52" s="54">
        <f t="shared" si="12"/>
        <v>37.788158726218022</v>
      </c>
      <c r="U52" s="54">
        <f t="shared" si="13"/>
        <v>34.385052449469981</v>
      </c>
      <c r="V52" s="54">
        <f t="shared" si="4"/>
        <v>370.41166558853843</v>
      </c>
      <c r="W52" s="54">
        <f t="shared" si="5"/>
        <v>173.59944713967681</v>
      </c>
      <c r="X52" s="54">
        <f t="shared" si="6"/>
        <v>157.96551873153945</v>
      </c>
      <c r="Y52" s="54">
        <f t="shared" si="14"/>
        <v>331.56496587121626</v>
      </c>
      <c r="Z52" s="43">
        <f t="shared" si="21"/>
        <v>5.9125000000000005</v>
      </c>
      <c r="AA52" s="54">
        <f t="shared" si="22"/>
        <v>34.058288188227046</v>
      </c>
      <c r="AB52" s="54">
        <f t="shared" si="15"/>
        <v>14.087168526198626</v>
      </c>
      <c r="AC52" s="54">
        <f t="shared" si="7"/>
        <v>34.058288188227046</v>
      </c>
      <c r="AD52" s="50"/>
      <c r="AE52" s="50"/>
      <c r="AF52" s="50"/>
      <c r="AG52" s="50"/>
    </row>
    <row r="53" spans="1:34" x14ac:dyDescent="0.25">
      <c r="A53" s="61">
        <f t="shared" si="8"/>
        <v>3.9262897190422246</v>
      </c>
      <c r="B53" s="43">
        <f t="shared" si="16"/>
        <v>110</v>
      </c>
      <c r="C53" s="42">
        <f t="shared" si="24"/>
        <v>99.542600000000007</v>
      </c>
      <c r="D53" s="51">
        <f t="shared" si="24"/>
        <v>1700</v>
      </c>
      <c r="E53" s="56">
        <f t="shared" si="24"/>
        <v>0.2</v>
      </c>
      <c r="F53" s="57">
        <f t="shared" si="24"/>
        <v>980.23210993750001</v>
      </c>
      <c r="G53" s="58">
        <f t="shared" si="24"/>
        <v>2.6584931595742973E-4</v>
      </c>
      <c r="H53" s="58">
        <f t="shared" si="24"/>
        <v>4.3110319016750285E-4</v>
      </c>
      <c r="I53" s="48">
        <f t="shared" si="24"/>
        <v>99.542600000000007</v>
      </c>
      <c r="J53" s="49">
        <f t="shared" si="17"/>
        <v>7.7822977268751448E-3</v>
      </c>
      <c r="K53" s="50">
        <f t="shared" si="18"/>
        <v>3.9262897190422246</v>
      </c>
      <c r="L53" s="51">
        <f t="shared" si="0"/>
        <v>1441068.7502078735</v>
      </c>
      <c r="M53" s="49">
        <f t="shared" si="1"/>
        <v>2.3610297110398061E-2</v>
      </c>
      <c r="N53" s="43">
        <f t="shared" si="2"/>
        <v>30.465268378796967</v>
      </c>
      <c r="O53" s="43">
        <f t="shared" si="3"/>
        <v>30.465268378796967</v>
      </c>
      <c r="P53" s="52">
        <f t="shared" si="19"/>
        <v>8.8891910758405999</v>
      </c>
      <c r="Q53" s="52">
        <f t="shared" si="10"/>
        <v>14.414777096575342</v>
      </c>
      <c r="R53" s="54">
        <f t="shared" si="20"/>
        <v>8.8031107970115379</v>
      </c>
      <c r="S53" s="54">
        <f t="shared" si="11"/>
        <v>75.431394132998335</v>
      </c>
      <c r="T53" s="54">
        <f t="shared" si="12"/>
        <v>39.354459454637563</v>
      </c>
      <c r="U53" s="54">
        <f t="shared" si="13"/>
        <v>36.076934678360772</v>
      </c>
      <c r="V53" s="54">
        <f t="shared" si="4"/>
        <v>385.76504826669174</v>
      </c>
      <c r="W53" s="54">
        <f t="shared" si="5"/>
        <v>184.99959572692873</v>
      </c>
      <c r="X53" s="54">
        <f t="shared" si="6"/>
        <v>169.5924279752002</v>
      </c>
      <c r="Y53" s="54">
        <f t="shared" si="14"/>
        <v>354.59202370212893</v>
      </c>
      <c r="Z53" s="43">
        <f t="shared" si="21"/>
        <v>6.0500000000000007</v>
      </c>
      <c r="AA53" s="54">
        <f t="shared" si="22"/>
        <v>32.702774166761905</v>
      </c>
      <c r="AB53" s="54">
        <f t="shared" si="15"/>
        <v>14.414777096575342</v>
      </c>
      <c r="AC53" s="54">
        <f t="shared" si="7"/>
        <v>32.702774166761905</v>
      </c>
      <c r="AD53" s="50"/>
      <c r="AE53" s="50"/>
      <c r="AF53" s="50"/>
      <c r="AG53" s="50"/>
    </row>
    <row r="54" spans="1:34" x14ac:dyDescent="0.25">
      <c r="A54" s="61">
        <f t="shared" si="8"/>
        <v>4.0155235762931838</v>
      </c>
      <c r="B54" s="43">
        <f t="shared" si="16"/>
        <v>112.5</v>
      </c>
      <c r="C54" s="42">
        <f t="shared" si="24"/>
        <v>99.542600000000007</v>
      </c>
      <c r="D54" s="51">
        <f t="shared" si="24"/>
        <v>1700</v>
      </c>
      <c r="E54" s="56">
        <f t="shared" si="24"/>
        <v>0.2</v>
      </c>
      <c r="F54" s="57">
        <f t="shared" si="24"/>
        <v>980.23210993750001</v>
      </c>
      <c r="G54" s="58">
        <f t="shared" si="24"/>
        <v>2.6584931595742973E-4</v>
      </c>
      <c r="H54" s="58">
        <f t="shared" si="24"/>
        <v>4.3110319016750285E-4</v>
      </c>
      <c r="I54" s="48">
        <f t="shared" si="24"/>
        <v>99.542600000000007</v>
      </c>
      <c r="J54" s="49">
        <f t="shared" si="17"/>
        <v>7.7822977268751448E-3</v>
      </c>
      <c r="K54" s="50">
        <f t="shared" si="18"/>
        <v>4.0155235762931838</v>
      </c>
      <c r="L54" s="51">
        <f t="shared" si="0"/>
        <v>1473820.3127125977</v>
      </c>
      <c r="M54" s="49">
        <f t="shared" si="1"/>
        <v>2.3606584793040362E-2</v>
      </c>
      <c r="N54" s="43">
        <f t="shared" si="2"/>
        <v>31.860779144428726</v>
      </c>
      <c r="O54" s="43">
        <f t="shared" si="3"/>
        <v>31.860779144428726</v>
      </c>
      <c r="P54" s="52">
        <f t="shared" si="19"/>
        <v>9.091218145746069</v>
      </c>
      <c r="Q54" s="52">
        <f t="shared" si="10"/>
        <v>14.742385666952053</v>
      </c>
      <c r="R54" s="54">
        <f t="shared" si="20"/>
        <v>8.8031107970115379</v>
      </c>
      <c r="S54" s="54">
        <f t="shared" si="11"/>
        <v>78.752051304544025</v>
      </c>
      <c r="T54" s="54">
        <f t="shared" si="12"/>
        <v>40.951997290174795</v>
      </c>
      <c r="U54" s="54">
        <f t="shared" si="13"/>
        <v>37.800054014369238</v>
      </c>
      <c r="V54" s="54">
        <f t="shared" si="4"/>
        <v>401.42462709902821</v>
      </c>
      <c r="W54" s="54">
        <f t="shared" si="5"/>
        <v>196.88460235660961</v>
      </c>
      <c r="X54" s="54">
        <f t="shared" si="6"/>
        <v>181.73102891523672</v>
      </c>
      <c r="Y54" s="54">
        <f t="shared" si="14"/>
        <v>378.61563127184633</v>
      </c>
      <c r="Z54" s="43">
        <f t="shared" si="21"/>
        <v>6.1875000000000009</v>
      </c>
      <c r="AA54" s="54">
        <f t="shared" si="22"/>
        <v>31.427038610123596</v>
      </c>
      <c r="AB54" s="54">
        <f t="shared" si="15"/>
        <v>14.742385666952053</v>
      </c>
      <c r="AC54" s="54">
        <f t="shared" si="7"/>
        <v>31.427038610123596</v>
      </c>
      <c r="AD54" s="50"/>
      <c r="AE54" s="50"/>
      <c r="AF54" s="50"/>
      <c r="AG54" s="50"/>
    </row>
    <row r="55" spans="1:34" x14ac:dyDescent="0.25">
      <c r="A55" s="61">
        <f t="shared" si="8"/>
        <v>4.1047574335441439</v>
      </c>
      <c r="B55" s="43">
        <f t="shared" si="16"/>
        <v>115</v>
      </c>
      <c r="C55" s="42">
        <f t="shared" si="24"/>
        <v>99.542600000000007</v>
      </c>
      <c r="D55" s="51">
        <f t="shared" si="24"/>
        <v>1700</v>
      </c>
      <c r="E55" s="56">
        <f t="shared" si="24"/>
        <v>0.2</v>
      </c>
      <c r="F55" s="57">
        <f t="shared" si="24"/>
        <v>980.23210993750001</v>
      </c>
      <c r="G55" s="58">
        <f t="shared" si="24"/>
        <v>2.6584931595742973E-4</v>
      </c>
      <c r="H55" s="58">
        <f t="shared" si="24"/>
        <v>4.3110319016750285E-4</v>
      </c>
      <c r="I55" s="48">
        <f t="shared" si="24"/>
        <v>99.542600000000007</v>
      </c>
      <c r="J55" s="49">
        <f t="shared" si="17"/>
        <v>7.7822977268751448E-3</v>
      </c>
      <c r="K55" s="50">
        <f t="shared" si="18"/>
        <v>4.1047574335441439</v>
      </c>
      <c r="L55" s="51">
        <f t="shared" si="0"/>
        <v>1506571.8752173223</v>
      </c>
      <c r="M55" s="49">
        <f t="shared" si="1"/>
        <v>2.360302474743035E-2</v>
      </c>
      <c r="N55" s="43">
        <f t="shared" si="2"/>
        <v>33.287526731552504</v>
      </c>
      <c r="O55" s="43">
        <f t="shared" si="3"/>
        <v>33.287526731552504</v>
      </c>
      <c r="P55" s="52">
        <f t="shared" si="19"/>
        <v>9.2932452156515364</v>
      </c>
      <c r="Q55" s="52">
        <f t="shared" si="10"/>
        <v>15.069994237328768</v>
      </c>
      <c r="R55" s="54">
        <f t="shared" si="20"/>
        <v>8.8031107970115379</v>
      </c>
      <c r="S55" s="54">
        <f t="shared" si="11"/>
        <v>82.135182119073775</v>
      </c>
      <c r="T55" s="54">
        <f t="shared" si="12"/>
        <v>42.580771947204042</v>
      </c>
      <c r="U55" s="54">
        <f t="shared" si="13"/>
        <v>39.554410171869733</v>
      </c>
      <c r="V55" s="54">
        <f t="shared" si="4"/>
        <v>417.39039928575329</v>
      </c>
      <c r="W55" s="54">
        <f t="shared" si="5"/>
        <v>209.26447751831043</v>
      </c>
      <c r="X55" s="54">
        <f t="shared" si="6"/>
        <v>194.39133204124013</v>
      </c>
      <c r="Y55" s="54">
        <f t="shared" si="14"/>
        <v>403.65580955955056</v>
      </c>
      <c r="Z55" s="43">
        <f t="shared" si="21"/>
        <v>6.3250000000000011</v>
      </c>
      <c r="AA55" s="54">
        <f t="shared" si="22"/>
        <v>30.224910003880474</v>
      </c>
      <c r="AB55" s="54">
        <f t="shared" si="15"/>
        <v>15.069994237328768</v>
      </c>
      <c r="AC55" s="54">
        <f t="shared" si="7"/>
        <v>30.224910003880474</v>
      </c>
      <c r="AD55" s="50"/>
      <c r="AE55" s="50"/>
      <c r="AF55" s="50"/>
      <c r="AG55" s="50"/>
    </row>
    <row r="56" spans="1:34" x14ac:dyDescent="0.25">
      <c r="A56" s="61">
        <f t="shared" si="8"/>
        <v>4.1939912907951031</v>
      </c>
      <c r="B56" s="43">
        <f t="shared" si="16"/>
        <v>117.5</v>
      </c>
      <c r="C56" s="42">
        <f t="shared" si="24"/>
        <v>99.542600000000007</v>
      </c>
      <c r="D56" s="51">
        <f t="shared" si="24"/>
        <v>1700</v>
      </c>
      <c r="E56" s="56">
        <f t="shared" si="24"/>
        <v>0.2</v>
      </c>
      <c r="F56" s="57">
        <f t="shared" si="24"/>
        <v>980.23210993750001</v>
      </c>
      <c r="G56" s="58">
        <f t="shared" si="24"/>
        <v>2.6584931595742973E-4</v>
      </c>
      <c r="H56" s="58">
        <f t="shared" si="24"/>
        <v>4.3110319016750285E-4</v>
      </c>
      <c r="I56" s="48">
        <f t="shared" si="24"/>
        <v>99.542600000000007</v>
      </c>
      <c r="J56" s="49">
        <f t="shared" si="17"/>
        <v>7.7822977268751448E-3</v>
      </c>
      <c r="K56" s="50">
        <f t="shared" si="18"/>
        <v>4.1939912907951031</v>
      </c>
      <c r="L56" s="51">
        <f t="shared" si="0"/>
        <v>1539323.4377220464</v>
      </c>
      <c r="M56" s="49">
        <f t="shared" si="1"/>
        <v>2.3599607638818357E-2</v>
      </c>
      <c r="N56" s="43">
        <f t="shared" si="2"/>
        <v>34.745510866538886</v>
      </c>
      <c r="O56" s="43">
        <f t="shared" si="3"/>
        <v>34.745510866538886</v>
      </c>
      <c r="P56" s="52">
        <f t="shared" si="19"/>
        <v>9.4952722855570055</v>
      </c>
      <c r="Q56" s="52">
        <f t="shared" si="10"/>
        <v>15.397602807705477</v>
      </c>
      <c r="R56" s="54">
        <f t="shared" si="20"/>
        <v>8.8031107970115379</v>
      </c>
      <c r="S56" s="54">
        <f t="shared" si="11"/>
        <v>85.580786029328721</v>
      </c>
      <c r="T56" s="54">
        <f t="shared" si="12"/>
        <v>44.240783152095894</v>
      </c>
      <c r="U56" s="54">
        <f t="shared" si="13"/>
        <v>41.34000287723282</v>
      </c>
      <c r="V56" s="54">
        <f t="shared" si="4"/>
        <v>433.66236214466358</v>
      </c>
      <c r="W56" s="54">
        <f t="shared" si="5"/>
        <v>222.14923163979776</v>
      </c>
      <c r="X56" s="54">
        <f t="shared" si="6"/>
        <v>207.58334778097677</v>
      </c>
      <c r="Y56" s="54">
        <f t="shared" si="14"/>
        <v>429.73257942077453</v>
      </c>
      <c r="Z56" s="43">
        <f t="shared" si="21"/>
        <v>6.4625000000000012</v>
      </c>
      <c r="AA56" s="54">
        <f t="shared" si="22"/>
        <v>29.090805096632401</v>
      </c>
      <c r="AB56" s="54">
        <f t="shared" si="15"/>
        <v>15.397602807705477</v>
      </c>
      <c r="AC56" s="54">
        <f t="shared" si="7"/>
        <v>29.090805096632401</v>
      </c>
      <c r="AD56" s="50"/>
      <c r="AE56" s="50"/>
      <c r="AF56" s="50"/>
      <c r="AG56" s="50"/>
    </row>
    <row r="57" spans="1:34" x14ac:dyDescent="0.25">
      <c r="A57" s="61">
        <f t="shared" si="8"/>
        <v>4.2832251480460632</v>
      </c>
      <c r="B57" s="43">
        <f t="shared" si="16"/>
        <v>120</v>
      </c>
      <c r="C57" s="42">
        <f t="shared" si="24"/>
        <v>99.542600000000007</v>
      </c>
      <c r="D57" s="51">
        <f t="shared" si="24"/>
        <v>1700</v>
      </c>
      <c r="E57" s="56">
        <f t="shared" si="24"/>
        <v>0.2</v>
      </c>
      <c r="F57" s="57">
        <f t="shared" si="24"/>
        <v>980.23210993750001</v>
      </c>
      <c r="G57" s="58">
        <f t="shared" si="24"/>
        <v>2.6584931595742973E-4</v>
      </c>
      <c r="H57" s="58">
        <f t="shared" si="24"/>
        <v>4.3110319016750285E-4</v>
      </c>
      <c r="I57" s="48">
        <f t="shared" si="24"/>
        <v>99.542600000000007</v>
      </c>
      <c r="J57" s="49">
        <f t="shared" si="17"/>
        <v>7.7822977268751448E-3</v>
      </c>
      <c r="K57" s="50">
        <f t="shared" si="18"/>
        <v>4.2832251480460632</v>
      </c>
      <c r="L57" s="51">
        <f t="shared" si="0"/>
        <v>1572075.0002267712</v>
      </c>
      <c r="M57" s="49">
        <f t="shared" si="1"/>
        <v>2.3596324886280152E-2</v>
      </c>
      <c r="N57" s="43">
        <f t="shared" si="2"/>
        <v>36.234731287002262</v>
      </c>
      <c r="O57" s="43">
        <f t="shared" si="3"/>
        <v>36.234731287002262</v>
      </c>
      <c r="P57" s="52">
        <f t="shared" si="19"/>
        <v>9.6972993554624729</v>
      </c>
      <c r="Q57" s="52">
        <f t="shared" si="10"/>
        <v>15.725211378082191</v>
      </c>
      <c r="R57" s="54">
        <f t="shared" si="20"/>
        <v>8.8031107970115379</v>
      </c>
      <c r="S57" s="54">
        <f t="shared" si="11"/>
        <v>89.088862510537652</v>
      </c>
      <c r="T57" s="54">
        <f t="shared" si="12"/>
        <v>45.932030642464738</v>
      </c>
      <c r="U57" s="54">
        <f t="shared" si="13"/>
        <v>43.156831868072913</v>
      </c>
      <c r="V57" s="54">
        <f t="shared" si="4"/>
        <v>450.24051310377115</v>
      </c>
      <c r="W57" s="54">
        <f t="shared" si="5"/>
        <v>235.54887508956278</v>
      </c>
      <c r="X57" s="54">
        <f t="shared" si="6"/>
        <v>221.317086502938</v>
      </c>
      <c r="Y57" s="54">
        <f t="shared" si="14"/>
        <v>456.86596159250075</v>
      </c>
      <c r="Z57" s="43">
        <f t="shared" si="21"/>
        <v>6.6000000000000005</v>
      </c>
      <c r="AA57" s="54">
        <f t="shared" si="22"/>
        <v>28.019662575295598</v>
      </c>
      <c r="AB57" s="54">
        <f t="shared" si="15"/>
        <v>15.725211378082191</v>
      </c>
      <c r="AC57" s="54">
        <f t="shared" si="7"/>
        <v>28.019662575295598</v>
      </c>
      <c r="AD57" s="50"/>
      <c r="AE57" s="50"/>
      <c r="AF57" s="50"/>
      <c r="AG57" s="50"/>
    </row>
    <row r="58" spans="1:34" x14ac:dyDescent="0.25">
      <c r="A58" s="61">
        <f t="shared" si="8"/>
        <v>4.3724590052970225</v>
      </c>
      <c r="B58" s="43">
        <f t="shared" si="16"/>
        <v>122.5</v>
      </c>
      <c r="C58" s="42">
        <f t="shared" si="24"/>
        <v>99.542600000000007</v>
      </c>
      <c r="D58" s="51">
        <f t="shared" si="24"/>
        <v>1700</v>
      </c>
      <c r="E58" s="56">
        <f t="shared" si="24"/>
        <v>0.2</v>
      </c>
      <c r="F58" s="57">
        <f t="shared" si="24"/>
        <v>980.23210993750001</v>
      </c>
      <c r="G58" s="58">
        <f t="shared" si="24"/>
        <v>2.6584931595742973E-4</v>
      </c>
      <c r="H58" s="58">
        <f t="shared" si="24"/>
        <v>4.3110319016750285E-4</v>
      </c>
      <c r="I58" s="48">
        <f t="shared" si="24"/>
        <v>99.542600000000007</v>
      </c>
      <c r="J58" s="49">
        <f t="shared" si="17"/>
        <v>7.7822977268751448E-3</v>
      </c>
      <c r="K58" s="50">
        <f t="shared" si="18"/>
        <v>4.3724590052970225</v>
      </c>
      <c r="L58" s="51">
        <f t="shared" si="0"/>
        <v>1604826.5627314954</v>
      </c>
      <c r="M58" s="49">
        <f t="shared" si="1"/>
        <v>2.35931685877705E-2</v>
      </c>
      <c r="N58" s="43">
        <f t="shared" si="2"/>
        <v>37.755187741110177</v>
      </c>
      <c r="O58" s="43">
        <f t="shared" si="3"/>
        <v>37.755187741110177</v>
      </c>
      <c r="P58" s="52">
        <f t="shared" si="19"/>
        <v>9.8993264253679403</v>
      </c>
      <c r="Q58" s="52">
        <f t="shared" si="10"/>
        <v>16.0528199484589</v>
      </c>
      <c r="R58" s="54">
        <f t="shared" si="20"/>
        <v>8.8031107970115379</v>
      </c>
      <c r="S58" s="54">
        <f t="shared" si="11"/>
        <v>92.659411059035662</v>
      </c>
      <c r="T58" s="54">
        <f t="shared" si="12"/>
        <v>47.654514166478116</v>
      </c>
      <c r="U58" s="54">
        <f t="shared" si="13"/>
        <v>45.004896892557539</v>
      </c>
      <c r="V58" s="54">
        <f t="shared" si="4"/>
        <v>467.12484969453328</v>
      </c>
      <c r="W58" s="54">
        <f t="shared" si="5"/>
        <v>249.47341817921233</v>
      </c>
      <c r="X58" s="54">
        <f t="shared" si="6"/>
        <v>235.60255851873075</v>
      </c>
      <c r="Y58" s="54">
        <f t="shared" si="14"/>
        <v>485.07597669794308</v>
      </c>
      <c r="Z58" s="43">
        <f t="shared" si="21"/>
        <v>6.7375000000000007</v>
      </c>
      <c r="AA58" s="54">
        <f t="shared" si="22"/>
        <v>27.006885339423352</v>
      </c>
      <c r="AB58" s="54">
        <f t="shared" si="15"/>
        <v>16.0528199484589</v>
      </c>
      <c r="AC58" s="54">
        <f t="shared" si="7"/>
        <v>27.006885339423352</v>
      </c>
      <c r="AD58" s="50"/>
      <c r="AE58" s="50"/>
      <c r="AF58" s="50"/>
      <c r="AG58" s="50"/>
    </row>
    <row r="59" spans="1:34" x14ac:dyDescent="0.25">
      <c r="A59" s="61">
        <f t="shared" si="8"/>
        <v>4.4616928625479826</v>
      </c>
      <c r="B59" s="43">
        <f t="shared" si="16"/>
        <v>125</v>
      </c>
      <c r="C59" s="42">
        <f t="shared" ref="C59:I74" si="25">C58</f>
        <v>99.542600000000007</v>
      </c>
      <c r="D59" s="51">
        <f t="shared" si="25"/>
        <v>1700</v>
      </c>
      <c r="E59" s="56">
        <f t="shared" si="25"/>
        <v>0.2</v>
      </c>
      <c r="F59" s="57">
        <f t="shared" si="25"/>
        <v>980.23210993750001</v>
      </c>
      <c r="G59" s="58">
        <f t="shared" si="25"/>
        <v>2.6584931595742973E-4</v>
      </c>
      <c r="H59" s="58">
        <f t="shared" si="25"/>
        <v>4.3110319016750285E-4</v>
      </c>
      <c r="I59" s="48">
        <f t="shared" si="25"/>
        <v>99.542600000000007</v>
      </c>
      <c r="J59" s="49">
        <f t="shared" si="17"/>
        <v>7.7822977268751448E-3</v>
      </c>
      <c r="K59" s="50">
        <f t="shared" si="18"/>
        <v>4.4616928625479826</v>
      </c>
      <c r="L59" s="51">
        <f t="shared" si="0"/>
        <v>1637578.12523622</v>
      </c>
      <c r="M59" s="49">
        <f t="shared" si="1"/>
        <v>2.3590131453971708E-2</v>
      </c>
      <c r="N59" s="43">
        <f t="shared" si="2"/>
        <v>39.3068799869489</v>
      </c>
      <c r="O59" s="43">
        <f t="shared" si="3"/>
        <v>39.3068799869489</v>
      </c>
      <c r="P59" s="52">
        <f t="shared" si="19"/>
        <v>10.101353495273409</v>
      </c>
      <c r="Q59" s="52">
        <f t="shared" si="10"/>
        <v>16.380428518835615</v>
      </c>
      <c r="R59" s="54">
        <f t="shared" si="20"/>
        <v>8.8031107970115379</v>
      </c>
      <c r="S59" s="54">
        <f t="shared" si="11"/>
        <v>96.292431190995288</v>
      </c>
      <c r="T59" s="54">
        <f t="shared" si="12"/>
        <v>49.408233482222307</v>
      </c>
      <c r="U59" s="54">
        <f t="shared" si="13"/>
        <v>46.884197708772973</v>
      </c>
      <c r="V59" s="54">
        <f t="shared" si="4"/>
        <v>484.31536954563404</v>
      </c>
      <c r="W59" s="54">
        <f t="shared" si="5"/>
        <v>263.93287116571742</v>
      </c>
      <c r="X59" s="54">
        <f t="shared" si="6"/>
        <v>250.44977408532566</v>
      </c>
      <c r="Y59" s="54">
        <f t="shared" si="14"/>
        <v>514.38264525104307</v>
      </c>
      <c r="Z59" s="43">
        <f t="shared" si="21"/>
        <v>6.8750000000000009</v>
      </c>
      <c r="AA59" s="54">
        <f t="shared" si="22"/>
        <v>26.048290118752757</v>
      </c>
      <c r="AB59" s="54">
        <f t="shared" si="15"/>
        <v>16.380428518835615</v>
      </c>
      <c r="AC59" s="54">
        <f t="shared" si="7"/>
        <v>26.048290118752757</v>
      </c>
      <c r="AD59" s="50"/>
      <c r="AE59" s="50"/>
      <c r="AF59" s="50"/>
      <c r="AG59" s="50"/>
    </row>
    <row r="60" spans="1:34" x14ac:dyDescent="0.25">
      <c r="A60" s="61">
        <f t="shared" si="8"/>
        <v>4.5509267197989418</v>
      </c>
      <c r="B60" s="43">
        <f t="shared" si="16"/>
        <v>127.5</v>
      </c>
      <c r="C60" s="42">
        <f t="shared" si="25"/>
        <v>99.542600000000007</v>
      </c>
      <c r="D60" s="51">
        <f t="shared" si="25"/>
        <v>1700</v>
      </c>
      <c r="E60" s="56">
        <f t="shared" si="25"/>
        <v>0.2</v>
      </c>
      <c r="F60" s="57">
        <f t="shared" si="25"/>
        <v>980.23210993750001</v>
      </c>
      <c r="G60" s="58">
        <f t="shared" si="25"/>
        <v>2.6584931595742973E-4</v>
      </c>
      <c r="H60" s="58">
        <f t="shared" si="25"/>
        <v>4.3110319016750285E-4</v>
      </c>
      <c r="I60" s="48">
        <f t="shared" si="25"/>
        <v>99.542600000000007</v>
      </c>
      <c r="J60" s="49">
        <f t="shared" si="17"/>
        <v>7.7822977268751448E-3</v>
      </c>
      <c r="K60" s="50">
        <f t="shared" si="18"/>
        <v>4.5509267197989418</v>
      </c>
      <c r="L60" s="51">
        <f t="shared" si="0"/>
        <v>1670329.6877409441</v>
      </c>
      <c r="M60" s="49">
        <f t="shared" si="1"/>
        <v>2.3587206749753346E-2</v>
      </c>
      <c r="N60" s="43">
        <f t="shared" si="2"/>
        <v>40.889807791939006</v>
      </c>
      <c r="O60" s="43">
        <f t="shared" si="3"/>
        <v>40.889807791939006</v>
      </c>
      <c r="P60" s="52">
        <f t="shared" si="19"/>
        <v>10.303380565178877</v>
      </c>
      <c r="Q60" s="52">
        <f t="shared" si="10"/>
        <v>16.708037089212326</v>
      </c>
      <c r="R60" s="54">
        <f t="shared" si="20"/>
        <v>8.8031107970115379</v>
      </c>
      <c r="S60" s="54">
        <f t="shared" si="11"/>
        <v>99.98792244125768</v>
      </c>
      <c r="T60" s="54">
        <f t="shared" si="12"/>
        <v>51.193188357117883</v>
      </c>
      <c r="U60" s="54">
        <f t="shared" si="13"/>
        <v>48.79473408413979</v>
      </c>
      <c r="V60" s="54">
        <f t="shared" si="4"/>
        <v>501.81207037725522</v>
      </c>
      <c r="W60" s="54">
        <f t="shared" si="5"/>
        <v>278.9372442535269</v>
      </c>
      <c r="X60" s="54">
        <f t="shared" si="6"/>
        <v>265.86874340717196</v>
      </c>
      <c r="Y60" s="54">
        <f t="shared" si="14"/>
        <v>544.80598766069886</v>
      </c>
      <c r="Z60" s="43">
        <f t="shared" si="21"/>
        <v>7.0125000000000011</v>
      </c>
      <c r="AA60" s="54">
        <f t="shared" si="22"/>
        <v>25.140063381519319</v>
      </c>
      <c r="AB60" s="54">
        <f t="shared" si="15"/>
        <v>16.708037089212326</v>
      </c>
      <c r="AC60" s="54">
        <f t="shared" si="7"/>
        <v>25.140063381519319</v>
      </c>
      <c r="AD60" s="50"/>
      <c r="AE60" s="50"/>
      <c r="AF60" s="50"/>
      <c r="AG60" s="50"/>
    </row>
    <row r="61" spans="1:34" x14ac:dyDescent="0.25">
      <c r="A61" s="61">
        <f t="shared" si="8"/>
        <v>4.6401605770499019</v>
      </c>
      <c r="B61" s="43">
        <f t="shared" si="16"/>
        <v>130</v>
      </c>
      <c r="C61" s="42">
        <f t="shared" si="25"/>
        <v>99.542600000000007</v>
      </c>
      <c r="D61" s="51">
        <f t="shared" si="25"/>
        <v>1700</v>
      </c>
      <c r="E61" s="56">
        <f t="shared" si="25"/>
        <v>0.2</v>
      </c>
      <c r="F61" s="57">
        <f t="shared" si="25"/>
        <v>980.23210993750001</v>
      </c>
      <c r="G61" s="58">
        <f t="shared" si="25"/>
        <v>2.6584931595742973E-4</v>
      </c>
      <c r="H61" s="58">
        <f t="shared" si="25"/>
        <v>4.3110319016750285E-4</v>
      </c>
      <c r="I61" s="48">
        <f t="shared" si="25"/>
        <v>99.542600000000007</v>
      </c>
      <c r="J61" s="49">
        <f t="shared" si="17"/>
        <v>7.7822977268751448E-3</v>
      </c>
      <c r="K61" s="50">
        <f t="shared" si="18"/>
        <v>4.6401605770499019</v>
      </c>
      <c r="L61" s="51">
        <f t="shared" si="0"/>
        <v>1703081.2502456687</v>
      </c>
      <c r="M61" s="49">
        <f t="shared" si="1"/>
        <v>2.3584388242238546E-2</v>
      </c>
      <c r="N61" s="43">
        <f t="shared" si="2"/>
        <v>42.503970932296497</v>
      </c>
      <c r="O61" s="43">
        <f t="shared" si="3"/>
        <v>42.503970932296497</v>
      </c>
      <c r="P61" s="52">
        <f t="shared" si="19"/>
        <v>10.505407635084344</v>
      </c>
      <c r="Q61" s="52">
        <f t="shared" si="10"/>
        <v>17.03564565958904</v>
      </c>
      <c r="R61" s="54">
        <f t="shared" si="20"/>
        <v>8.8031107970115379</v>
      </c>
      <c r="S61" s="54">
        <f t="shared" si="11"/>
        <v>103.74588436225483</v>
      </c>
      <c r="T61" s="54">
        <f t="shared" si="12"/>
        <v>53.009378567380843</v>
      </c>
      <c r="U61" s="54">
        <f t="shared" si="13"/>
        <v>50.736505794873992</v>
      </c>
      <c r="V61" s="54">
        <f t="shared" si="4"/>
        <v>519.61494999579418</v>
      </c>
      <c r="W61" s="54">
        <f t="shared" si="5"/>
        <v>294.49654759656022</v>
      </c>
      <c r="X61" s="54">
        <f t="shared" si="6"/>
        <v>281.86947663818887</v>
      </c>
      <c r="Y61" s="54">
        <f t="shared" si="14"/>
        <v>576.36602423474915</v>
      </c>
      <c r="Z61" s="43">
        <f t="shared" si="21"/>
        <v>7.1500000000000012</v>
      </c>
      <c r="AA61" s="54">
        <f t="shared" si="22"/>
        <v>24.278722648372106</v>
      </c>
      <c r="AB61" s="54">
        <f t="shared" si="15"/>
        <v>17.03564565958904</v>
      </c>
      <c r="AC61" s="54">
        <f t="shared" si="7"/>
        <v>24.278722648372106</v>
      </c>
      <c r="AD61" s="50"/>
      <c r="AE61" s="50"/>
      <c r="AF61" s="50"/>
      <c r="AG61" s="50"/>
    </row>
    <row r="62" spans="1:34" x14ac:dyDescent="0.25">
      <c r="A62" s="61">
        <f t="shared" si="8"/>
        <v>4.7293944343008611</v>
      </c>
      <c r="B62" s="43">
        <f t="shared" si="16"/>
        <v>132.5</v>
      </c>
      <c r="C62" s="42">
        <f t="shared" si="25"/>
        <v>99.542600000000007</v>
      </c>
      <c r="D62" s="51">
        <f t="shared" si="25"/>
        <v>1700</v>
      </c>
      <c r="E62" s="56">
        <f t="shared" si="25"/>
        <v>0.2</v>
      </c>
      <c r="F62" s="57">
        <f t="shared" si="25"/>
        <v>980.23210993750001</v>
      </c>
      <c r="G62" s="58">
        <f t="shared" si="25"/>
        <v>2.6584931595742973E-4</v>
      </c>
      <c r="H62" s="58">
        <f t="shared" si="25"/>
        <v>4.3110319016750285E-4</v>
      </c>
      <c r="I62" s="48">
        <f t="shared" si="25"/>
        <v>99.542600000000007</v>
      </c>
      <c r="J62" s="49">
        <f t="shared" si="17"/>
        <v>7.7822977268751448E-3</v>
      </c>
      <c r="K62" s="50">
        <f t="shared" si="18"/>
        <v>4.7293944343008611</v>
      </c>
      <c r="L62" s="51">
        <f t="shared" si="0"/>
        <v>1735832.8127503928</v>
      </c>
      <c r="M62" s="49">
        <f t="shared" si="1"/>
        <v>2.3581670154621245E-2</v>
      </c>
      <c r="N62" s="43">
        <f t="shared" si="2"/>
        <v>44.14936919253492</v>
      </c>
      <c r="O62" s="43">
        <f t="shared" si="3"/>
        <v>44.14936919253492</v>
      </c>
      <c r="P62" s="52">
        <f t="shared" si="19"/>
        <v>10.707434704989813</v>
      </c>
      <c r="Q62" s="52">
        <f t="shared" si="10"/>
        <v>17.363254229965754</v>
      </c>
      <c r="R62" s="54">
        <f t="shared" si="20"/>
        <v>8.8031107970115379</v>
      </c>
      <c r="S62" s="54">
        <f t="shared" si="11"/>
        <v>107.56631652301387</v>
      </c>
      <c r="T62" s="54">
        <f t="shared" si="12"/>
        <v>54.856803897524735</v>
      </c>
      <c r="U62" s="54">
        <f t="shared" si="13"/>
        <v>52.70951262548914</v>
      </c>
      <c r="V62" s="54">
        <f t="shared" si="4"/>
        <v>537.72400628898345</v>
      </c>
      <c r="W62" s="54">
        <f t="shared" si="5"/>
        <v>310.62079130008664</v>
      </c>
      <c r="X62" s="54">
        <f t="shared" si="6"/>
        <v>298.46198388364576</v>
      </c>
      <c r="Y62" s="54">
        <f t="shared" si="14"/>
        <v>609.08277518373234</v>
      </c>
      <c r="Z62" s="43">
        <f t="shared" si="21"/>
        <v>7.2875000000000005</v>
      </c>
      <c r="AA62" s="54">
        <f t="shared" si="22"/>
        <v>23.461082464887689</v>
      </c>
      <c r="AB62" s="54">
        <f t="shared" si="15"/>
        <v>17.363254229965754</v>
      </c>
      <c r="AC62" s="54">
        <f t="shared" si="7"/>
        <v>23.461082464887689</v>
      </c>
      <c r="AD62" s="50"/>
      <c r="AE62" s="50"/>
      <c r="AF62" s="50"/>
      <c r="AG62" s="50"/>
    </row>
    <row r="63" spans="1:34" x14ac:dyDescent="0.25">
      <c r="A63" s="61">
        <f t="shared" si="8"/>
        <v>4.8186282915518213</v>
      </c>
      <c r="B63" s="43">
        <f t="shared" si="16"/>
        <v>135</v>
      </c>
      <c r="C63" s="42">
        <f t="shared" si="25"/>
        <v>99.542600000000007</v>
      </c>
      <c r="D63" s="51">
        <f t="shared" si="25"/>
        <v>1700</v>
      </c>
      <c r="E63" s="56">
        <f t="shared" si="25"/>
        <v>0.2</v>
      </c>
      <c r="F63" s="57">
        <f t="shared" si="25"/>
        <v>980.23210993750001</v>
      </c>
      <c r="G63" s="58">
        <f t="shared" si="25"/>
        <v>2.6584931595742973E-4</v>
      </c>
      <c r="H63" s="58">
        <f t="shared" si="25"/>
        <v>4.3110319016750285E-4</v>
      </c>
      <c r="I63" s="48">
        <f t="shared" si="25"/>
        <v>99.542600000000007</v>
      </c>
      <c r="J63" s="49">
        <f t="shared" si="17"/>
        <v>7.7822977268751448E-3</v>
      </c>
      <c r="K63" s="50">
        <f t="shared" si="18"/>
        <v>4.8186282915518213</v>
      </c>
      <c r="L63" s="51">
        <f t="shared" si="0"/>
        <v>1768584.3752551177</v>
      </c>
      <c r="M63" s="49">
        <f t="shared" si="1"/>
        <v>2.3579047125003035E-2</v>
      </c>
      <c r="N63" s="43">
        <f t="shared" si="2"/>
        <v>45.826002365004655</v>
      </c>
      <c r="O63" s="43">
        <f t="shared" si="3"/>
        <v>45.826002365004655</v>
      </c>
      <c r="P63" s="52">
        <f t="shared" si="19"/>
        <v>10.909461774895282</v>
      </c>
      <c r="Q63" s="52">
        <f t="shared" si="10"/>
        <v>17.690862800342465</v>
      </c>
      <c r="R63" s="54">
        <f t="shared" si="20"/>
        <v>8.8031107970115379</v>
      </c>
      <c r="S63" s="54">
        <f t="shared" si="11"/>
        <v>111.44921850823552</v>
      </c>
      <c r="T63" s="54">
        <f t="shared" si="12"/>
        <v>56.735464139899939</v>
      </c>
      <c r="U63" s="54">
        <f t="shared" si="13"/>
        <v>54.713754368335586</v>
      </c>
      <c r="V63" s="54">
        <f t="shared" si="4"/>
        <v>556.13923722137486</v>
      </c>
      <c r="W63" s="54">
        <f t="shared" si="5"/>
        <v>327.31998542249966</v>
      </c>
      <c r="X63" s="54">
        <f t="shared" si="6"/>
        <v>315.65627520193607</v>
      </c>
      <c r="Y63" s="54">
        <f t="shared" si="14"/>
        <v>642.97626062443578</v>
      </c>
      <c r="Z63" s="43">
        <f t="shared" si="21"/>
        <v>7.4250000000000007</v>
      </c>
      <c r="AA63" s="54">
        <f t="shared" si="22"/>
        <v>22.684224400217797</v>
      </c>
      <c r="AB63" s="54">
        <f t="shared" si="15"/>
        <v>17.690862800342465</v>
      </c>
      <c r="AC63" s="54">
        <f t="shared" si="7"/>
        <v>22.684224400217797</v>
      </c>
      <c r="AD63" s="50"/>
      <c r="AE63" s="50"/>
      <c r="AF63" s="50"/>
      <c r="AG63" s="50"/>
    </row>
    <row r="64" spans="1:34" x14ac:dyDescent="0.25">
      <c r="A64" s="61">
        <f t="shared" si="8"/>
        <v>4.9078621488027805</v>
      </c>
      <c r="B64" s="43">
        <f t="shared" si="16"/>
        <v>137.5</v>
      </c>
      <c r="C64" s="42">
        <f t="shared" si="25"/>
        <v>99.542600000000007</v>
      </c>
      <c r="D64" s="51">
        <f t="shared" si="25"/>
        <v>1700</v>
      </c>
      <c r="E64" s="56">
        <f t="shared" si="25"/>
        <v>0.2</v>
      </c>
      <c r="F64" s="57">
        <f t="shared" si="25"/>
        <v>980.23210993750001</v>
      </c>
      <c r="G64" s="58">
        <f t="shared" si="25"/>
        <v>2.6584931595742973E-4</v>
      </c>
      <c r="H64" s="58">
        <f t="shared" si="25"/>
        <v>4.3110319016750285E-4</v>
      </c>
      <c r="I64" s="48">
        <f t="shared" si="25"/>
        <v>99.542600000000007</v>
      </c>
      <c r="J64" s="49">
        <f t="shared" si="17"/>
        <v>7.7822977268751448E-3</v>
      </c>
      <c r="K64" s="50">
        <f t="shared" si="18"/>
        <v>4.9078621488027805</v>
      </c>
      <c r="L64" s="51">
        <f t="shared" si="0"/>
        <v>1801335.937759842</v>
      </c>
      <c r="M64" s="49">
        <f t="shared" si="1"/>
        <v>2.3576514169623228E-2</v>
      </c>
      <c r="N64" s="43">
        <f t="shared" si="2"/>
        <v>47.533870249465927</v>
      </c>
      <c r="O64" s="43">
        <f t="shared" si="3"/>
        <v>47.533870249465927</v>
      </c>
      <c r="P64" s="52">
        <f t="shared" si="19"/>
        <v>11.111488844800752</v>
      </c>
      <c r="Q64" s="52">
        <f t="shared" si="10"/>
        <v>18.01847137071918</v>
      </c>
      <c r="R64" s="54">
        <f t="shared" si="20"/>
        <v>8.8031107970115379</v>
      </c>
      <c r="S64" s="54">
        <f t="shared" si="11"/>
        <v>115.39458991744024</v>
      </c>
      <c r="T64" s="54">
        <f t="shared" si="12"/>
        <v>58.645359094266681</v>
      </c>
      <c r="U64" s="54">
        <f t="shared" si="13"/>
        <v>56.749230823173562</v>
      </c>
      <c r="V64" s="54">
        <f t="shared" si="4"/>
        <v>574.86064083015378</v>
      </c>
      <c r="W64" s="54">
        <f t="shared" si="5"/>
        <v>344.60413997699436</v>
      </c>
      <c r="X64" s="54">
        <f t="shared" si="6"/>
        <v>333.46236060625489</v>
      </c>
      <c r="Y64" s="54">
        <f t="shared" si="14"/>
        <v>678.06650058324931</v>
      </c>
      <c r="Z64" s="43">
        <f t="shared" si="21"/>
        <v>7.5625000000000009</v>
      </c>
      <c r="AA64" s="54">
        <f t="shared" si="22"/>
        <v>21.945470534697787</v>
      </c>
      <c r="AB64" s="54">
        <f t="shared" si="15"/>
        <v>18.01847137071918</v>
      </c>
      <c r="AC64" s="54">
        <f t="shared" si="7"/>
        <v>21.945470534697787</v>
      </c>
      <c r="AD64" s="50"/>
      <c r="AE64" s="50"/>
      <c r="AF64" s="50"/>
      <c r="AG64" s="50"/>
    </row>
    <row r="65" spans="1:33" x14ac:dyDescent="0.25">
      <c r="A65" s="61">
        <f t="shared" si="8"/>
        <v>4.9970960060537406</v>
      </c>
      <c r="B65" s="43">
        <f t="shared" si="16"/>
        <v>140</v>
      </c>
      <c r="C65" s="42">
        <f t="shared" si="25"/>
        <v>99.542600000000007</v>
      </c>
      <c r="D65" s="51">
        <f t="shared" si="25"/>
        <v>1700</v>
      </c>
      <c r="E65" s="56">
        <f t="shared" si="25"/>
        <v>0.2</v>
      </c>
      <c r="F65" s="57">
        <f t="shared" si="25"/>
        <v>980.23210993750001</v>
      </c>
      <c r="G65" s="58">
        <f t="shared" si="25"/>
        <v>2.6584931595742973E-4</v>
      </c>
      <c r="H65" s="58">
        <f t="shared" si="25"/>
        <v>4.3110319016750285E-4</v>
      </c>
      <c r="I65" s="48">
        <f t="shared" si="25"/>
        <v>99.542600000000007</v>
      </c>
      <c r="J65" s="49">
        <f t="shared" si="17"/>
        <v>7.7822977268751448E-3</v>
      </c>
      <c r="K65" s="50">
        <f t="shared" si="18"/>
        <v>4.9970960060537406</v>
      </c>
      <c r="L65" s="51">
        <f t="shared" si="0"/>
        <v>1834087.5002645662</v>
      </c>
      <c r="M65" s="49">
        <f t="shared" si="1"/>
        <v>2.3574066649943371E-2</v>
      </c>
      <c r="N65" s="43">
        <f t="shared" si="2"/>
        <v>49.27297265269268</v>
      </c>
      <c r="O65" s="43">
        <f t="shared" si="3"/>
        <v>49.27297265269268</v>
      </c>
      <c r="P65" s="52">
        <f t="shared" si="19"/>
        <v>11.313515914706217</v>
      </c>
      <c r="Q65" s="52">
        <f t="shared" si="10"/>
        <v>18.346079941095891</v>
      </c>
      <c r="R65" s="54">
        <f t="shared" si="20"/>
        <v>8.8031107970115379</v>
      </c>
      <c r="S65" s="54">
        <f t="shared" si="11"/>
        <v>119.40243036417591</v>
      </c>
      <c r="T65" s="54">
        <f t="shared" si="12"/>
        <v>60.586488567398895</v>
      </c>
      <c r="U65" s="54">
        <f t="shared" si="13"/>
        <v>58.815941796777025</v>
      </c>
      <c r="V65" s="54">
        <f t="shared" si="4"/>
        <v>593.88821522125636</v>
      </c>
      <c r="W65" s="54">
        <f t="shared" si="5"/>
        <v>362.48326493315574</v>
      </c>
      <c r="X65" s="54">
        <f t="shared" si="6"/>
        <v>351.89025006618732</v>
      </c>
      <c r="Y65" s="54">
        <f t="shared" si="14"/>
        <v>714.37351499934312</v>
      </c>
      <c r="Z65" s="43">
        <f t="shared" si="21"/>
        <v>7.7000000000000011</v>
      </c>
      <c r="AA65" s="54">
        <f t="shared" si="22"/>
        <v>21.242359978797726</v>
      </c>
      <c r="AB65" s="54">
        <f t="shared" si="15"/>
        <v>18.346079941095891</v>
      </c>
      <c r="AC65" s="54">
        <f t="shared" si="7"/>
        <v>21.242359978797726</v>
      </c>
      <c r="AD65" s="50"/>
      <c r="AE65" s="50"/>
      <c r="AF65" s="50"/>
      <c r="AG65" s="50"/>
    </row>
    <row r="66" spans="1:33" x14ac:dyDescent="0.25">
      <c r="A66" s="61">
        <f t="shared" si="8"/>
        <v>5.0863298633046998</v>
      </c>
      <c r="B66" s="43">
        <f t="shared" si="16"/>
        <v>142.5</v>
      </c>
      <c r="C66" s="42">
        <f t="shared" si="25"/>
        <v>99.542600000000007</v>
      </c>
      <c r="D66" s="51">
        <f t="shared" si="25"/>
        <v>1700</v>
      </c>
      <c r="E66" s="56">
        <f t="shared" si="25"/>
        <v>0.2</v>
      </c>
      <c r="F66" s="57">
        <f t="shared" si="25"/>
        <v>980.23210993750001</v>
      </c>
      <c r="G66" s="58">
        <f t="shared" si="25"/>
        <v>2.6584931595742973E-4</v>
      </c>
      <c r="H66" s="58">
        <f t="shared" si="25"/>
        <v>4.3110319016750285E-4</v>
      </c>
      <c r="I66" s="48">
        <f t="shared" si="25"/>
        <v>99.542600000000007</v>
      </c>
      <c r="J66" s="49">
        <f t="shared" si="17"/>
        <v>7.7822977268751448E-3</v>
      </c>
      <c r="K66" s="50">
        <f t="shared" si="18"/>
        <v>5.0863298633046998</v>
      </c>
      <c r="L66" s="51">
        <f t="shared" si="0"/>
        <v>1866839.0627692908</v>
      </c>
      <c r="M66" s="49">
        <f t="shared" si="1"/>
        <v>2.3571700243121892E-2</v>
      </c>
      <c r="N66" s="43">
        <f t="shared" si="2"/>
        <v>51.043309388104205</v>
      </c>
      <c r="O66" s="43">
        <f t="shared" si="3"/>
        <v>51.043309388104205</v>
      </c>
      <c r="P66" s="52">
        <f t="shared" si="19"/>
        <v>11.515542984611685</v>
      </c>
      <c r="Q66" s="52">
        <f t="shared" si="10"/>
        <v>18.673688511472601</v>
      </c>
      <c r="R66" s="54">
        <f t="shared" si="20"/>
        <v>8.8031107970115379</v>
      </c>
      <c r="S66" s="54">
        <f t="shared" si="11"/>
        <v>123.47273947528116</v>
      </c>
      <c r="T66" s="54">
        <f t="shared" si="12"/>
        <v>62.55885237271589</v>
      </c>
      <c r="U66" s="54">
        <f t="shared" si="13"/>
        <v>60.913887102565269</v>
      </c>
      <c r="V66" s="54">
        <f t="shared" si="4"/>
        <v>613.22195856575877</v>
      </c>
      <c r="W66" s="54">
        <f t="shared" si="5"/>
        <v>380.96737021846218</v>
      </c>
      <c r="X66" s="54">
        <f t="shared" si="6"/>
        <v>370.94995350921158</v>
      </c>
      <c r="Y66" s="54">
        <f t="shared" si="14"/>
        <v>751.91732372767376</v>
      </c>
      <c r="Z66" s="43">
        <f t="shared" si="21"/>
        <v>7.8375000000000012</v>
      </c>
      <c r="AA66" s="54">
        <f t="shared" si="22"/>
        <v>20.572628032436636</v>
      </c>
      <c r="AB66" s="54">
        <f t="shared" si="15"/>
        <v>18.673688511472601</v>
      </c>
      <c r="AC66" s="54">
        <f t="shared" si="7"/>
        <v>20.572628032436636</v>
      </c>
      <c r="AD66" s="50"/>
      <c r="AE66" s="50"/>
      <c r="AF66" s="50"/>
      <c r="AG66" s="50"/>
    </row>
    <row r="67" spans="1:33" x14ac:dyDescent="0.25">
      <c r="A67" s="61">
        <f t="shared" si="8"/>
        <v>5.1755637205556599</v>
      </c>
      <c r="B67" s="43">
        <f t="shared" si="16"/>
        <v>145</v>
      </c>
      <c r="C67" s="42">
        <f t="shared" si="25"/>
        <v>99.542600000000007</v>
      </c>
      <c r="D67" s="51">
        <f t="shared" si="25"/>
        <v>1700</v>
      </c>
      <c r="E67" s="56">
        <f t="shared" si="25"/>
        <v>0.2</v>
      </c>
      <c r="F67" s="57">
        <f t="shared" si="25"/>
        <v>980.23210993750001</v>
      </c>
      <c r="G67" s="58">
        <f t="shared" si="25"/>
        <v>2.6584931595742973E-4</v>
      </c>
      <c r="H67" s="58">
        <f t="shared" si="25"/>
        <v>4.3110319016750285E-4</v>
      </c>
      <c r="I67" s="48">
        <f t="shared" si="25"/>
        <v>99.542600000000007</v>
      </c>
      <c r="J67" s="49">
        <f t="shared" si="17"/>
        <v>7.7822977268751448E-3</v>
      </c>
      <c r="K67" s="50">
        <f t="shared" si="18"/>
        <v>5.1755637205556599</v>
      </c>
      <c r="L67" s="51">
        <f t="shared" si="0"/>
        <v>1899590.6252740151</v>
      </c>
      <c r="M67" s="49">
        <f t="shared" si="1"/>
        <v>2.3569410915477502E-2</v>
      </c>
      <c r="N67" s="43">
        <f t="shared" si="2"/>
        <v>52.844880275422561</v>
      </c>
      <c r="O67" s="43">
        <f t="shared" si="3"/>
        <v>52.844880275422561</v>
      </c>
      <c r="P67" s="52">
        <f t="shared" si="19"/>
        <v>11.717570054517155</v>
      </c>
      <c r="Q67" s="52">
        <f t="shared" si="10"/>
        <v>19.001297081849316</v>
      </c>
      <c r="R67" s="54">
        <f t="shared" si="20"/>
        <v>8.8031107970115379</v>
      </c>
      <c r="S67" s="54">
        <f t="shared" si="11"/>
        <v>127.60551689020006</v>
      </c>
      <c r="T67" s="54">
        <f t="shared" si="12"/>
        <v>64.562450329939722</v>
      </c>
      <c r="U67" s="54">
        <f t="shared" si="13"/>
        <v>63.043066560260328</v>
      </c>
      <c r="V67" s="54">
        <f t="shared" si="4"/>
        <v>632.8618690965186</v>
      </c>
      <c r="W67" s="54">
        <f t="shared" si="5"/>
        <v>400.06646571971191</v>
      </c>
      <c r="X67" s="54">
        <f t="shared" si="6"/>
        <v>390.65148082212596</v>
      </c>
      <c r="Y67" s="54">
        <f t="shared" si="14"/>
        <v>790.71794654183782</v>
      </c>
      <c r="Z67" s="43">
        <f t="shared" si="21"/>
        <v>7.9750000000000005</v>
      </c>
      <c r="AA67" s="54">
        <f t="shared" si="22"/>
        <v>19.934187649677479</v>
      </c>
      <c r="AB67" s="54">
        <f t="shared" si="15"/>
        <v>19.001297081849316</v>
      </c>
      <c r="AC67" s="54">
        <f t="shared" si="7"/>
        <v>19.934187649677479</v>
      </c>
      <c r="AD67" s="50"/>
      <c r="AE67" s="50"/>
      <c r="AF67" s="50"/>
      <c r="AG67" s="50"/>
    </row>
    <row r="68" spans="1:33" x14ac:dyDescent="0.25">
      <c r="A68" s="61">
        <f t="shared" si="8"/>
        <v>5.2647975778066192</v>
      </c>
      <c r="B68" s="43">
        <f t="shared" si="16"/>
        <v>147.5</v>
      </c>
      <c r="C68" s="42">
        <f t="shared" si="25"/>
        <v>99.542600000000007</v>
      </c>
      <c r="D68" s="51">
        <f t="shared" si="25"/>
        <v>1700</v>
      </c>
      <c r="E68" s="56">
        <f t="shared" si="25"/>
        <v>0.2</v>
      </c>
      <c r="F68" s="57">
        <f t="shared" si="25"/>
        <v>980.23210993750001</v>
      </c>
      <c r="G68" s="58">
        <f t="shared" si="25"/>
        <v>2.6584931595742973E-4</v>
      </c>
      <c r="H68" s="58">
        <f t="shared" si="25"/>
        <v>4.3110319016750285E-4</v>
      </c>
      <c r="I68" s="48">
        <f t="shared" si="25"/>
        <v>99.542600000000007</v>
      </c>
      <c r="J68" s="49">
        <f t="shared" si="17"/>
        <v>7.7822977268751448E-3</v>
      </c>
      <c r="K68" s="50">
        <f t="shared" si="18"/>
        <v>5.2647975778066192</v>
      </c>
      <c r="L68" s="51">
        <f t="shared" si="0"/>
        <v>1932342.1877787395</v>
      </c>
      <c r="M68" s="49">
        <f t="shared" si="1"/>
        <v>2.3567194898593446E-2</v>
      </c>
      <c r="N68" s="43">
        <f t="shared" si="2"/>
        <v>54.677685140353077</v>
      </c>
      <c r="O68" s="43">
        <f t="shared" si="3"/>
        <v>54.677685140353077</v>
      </c>
      <c r="P68" s="52">
        <f t="shared" si="19"/>
        <v>11.919597124422623</v>
      </c>
      <c r="Q68" s="52">
        <f t="shared" si="10"/>
        <v>19.328905652226023</v>
      </c>
      <c r="R68" s="54">
        <f t="shared" si="20"/>
        <v>8.8031107970115379</v>
      </c>
      <c r="S68" s="54">
        <f t="shared" si="11"/>
        <v>131.80076226034328</v>
      </c>
      <c r="T68" s="54">
        <f t="shared" si="12"/>
        <v>66.5972822647757</v>
      </c>
      <c r="U68" s="54">
        <f t="shared" si="13"/>
        <v>65.203479995567562</v>
      </c>
      <c r="V68" s="54">
        <f t="shared" si="4"/>
        <v>652.80794510504336</v>
      </c>
      <c r="W68" s="54">
        <f t="shared" si="5"/>
        <v>419.79056128437674</v>
      </c>
      <c r="X68" s="54">
        <f t="shared" si="6"/>
        <v>411.00484185240236</v>
      </c>
      <c r="Y68" s="54">
        <f t="shared" si="14"/>
        <v>830.7954031367791</v>
      </c>
      <c r="Z68" s="43">
        <f t="shared" si="21"/>
        <v>8.1125000000000007</v>
      </c>
      <c r="AA68" s="54">
        <f t="shared" si="22"/>
        <v>19.325112921022509</v>
      </c>
      <c r="AB68" s="54">
        <f t="shared" si="15"/>
        <v>19.328905652226023</v>
      </c>
      <c r="AC68" s="54">
        <f t="shared" si="7"/>
        <v>19.325112921022509</v>
      </c>
      <c r="AD68" s="50"/>
      <c r="AE68" s="50"/>
      <c r="AF68" s="50"/>
      <c r="AG68" s="50"/>
    </row>
    <row r="69" spans="1:33" x14ac:dyDescent="0.25">
      <c r="A69" s="61">
        <f t="shared" si="8"/>
        <v>5.3540314350575793</v>
      </c>
      <c r="B69" s="43">
        <f t="shared" si="16"/>
        <v>150</v>
      </c>
      <c r="C69" s="42">
        <f t="shared" si="25"/>
        <v>99.542600000000007</v>
      </c>
      <c r="D69" s="51">
        <f t="shared" si="25"/>
        <v>1700</v>
      </c>
      <c r="E69" s="56">
        <f t="shared" si="25"/>
        <v>0.2</v>
      </c>
      <c r="F69" s="57">
        <f t="shared" si="25"/>
        <v>980.23210993750001</v>
      </c>
      <c r="G69" s="58">
        <f t="shared" si="25"/>
        <v>2.6584931595742973E-4</v>
      </c>
      <c r="H69" s="58">
        <f t="shared" si="25"/>
        <v>4.3110319016750285E-4</v>
      </c>
      <c r="I69" s="48">
        <f t="shared" si="25"/>
        <v>99.542600000000007</v>
      </c>
      <c r="J69" s="49">
        <f t="shared" si="17"/>
        <v>7.7822977268751448E-3</v>
      </c>
      <c r="K69" s="50">
        <f t="shared" si="18"/>
        <v>5.3540314350575793</v>
      </c>
      <c r="L69" s="51">
        <f t="shared" si="0"/>
        <v>1965093.7502834641</v>
      </c>
      <c r="M69" s="49">
        <f t="shared" si="1"/>
        <v>2.3565048667760356E-2</v>
      </c>
      <c r="N69" s="43">
        <f t="shared" si="2"/>
        <v>56.54172381428662</v>
      </c>
      <c r="O69" s="43">
        <f t="shared" si="3"/>
        <v>56.54172381428662</v>
      </c>
      <c r="P69" s="52">
        <f t="shared" si="19"/>
        <v>12.12162419432809</v>
      </c>
      <c r="Q69" s="52">
        <f t="shared" si="10"/>
        <v>19.656514222602741</v>
      </c>
      <c r="R69" s="54">
        <f t="shared" si="20"/>
        <v>8.8031107970115379</v>
      </c>
      <c r="S69" s="54">
        <f t="shared" si="11"/>
        <v>136.05847524849256</v>
      </c>
      <c r="T69" s="54">
        <f t="shared" si="12"/>
        <v>68.663348008614705</v>
      </c>
      <c r="U69" s="54">
        <f t="shared" si="13"/>
        <v>67.395127239877823</v>
      </c>
      <c r="V69" s="54">
        <f t="shared" si="4"/>
        <v>673.06018493857232</v>
      </c>
      <c r="W69" s="54">
        <f t="shared" si="5"/>
        <v>440.14966672188916</v>
      </c>
      <c r="X69" s="54">
        <f t="shared" si="6"/>
        <v>432.02004640947314</v>
      </c>
      <c r="Y69" s="54">
        <f t="shared" si="14"/>
        <v>872.1697131313623</v>
      </c>
      <c r="Z69" s="43">
        <f t="shared" si="21"/>
        <v>8.25</v>
      </c>
      <c r="AA69" s="54">
        <f t="shared" si="22"/>
        <v>18.743624325433842</v>
      </c>
      <c r="AB69" s="54">
        <f t="shared" si="15"/>
        <v>19.656514222602741</v>
      </c>
      <c r="AC69" s="54">
        <f t="shared" si="7"/>
        <v>18.743624325433842</v>
      </c>
      <c r="AD69" s="50"/>
      <c r="AE69" s="50"/>
      <c r="AF69" s="50"/>
      <c r="AG69" s="50"/>
    </row>
    <row r="70" spans="1:33" x14ac:dyDescent="0.25">
      <c r="A70" s="61">
        <f t="shared" si="8"/>
        <v>5.4432652923085385</v>
      </c>
      <c r="B70" s="43">
        <f t="shared" si="16"/>
        <v>152.5</v>
      </c>
      <c r="C70" s="42">
        <f t="shared" si="25"/>
        <v>99.542600000000007</v>
      </c>
      <c r="D70" s="51">
        <f t="shared" si="25"/>
        <v>1700</v>
      </c>
      <c r="E70" s="56">
        <f t="shared" si="25"/>
        <v>0.2</v>
      </c>
      <c r="F70" s="57">
        <f t="shared" si="25"/>
        <v>980.23210993750001</v>
      </c>
      <c r="G70" s="58">
        <f t="shared" si="25"/>
        <v>2.6584931595742973E-4</v>
      </c>
      <c r="H70" s="58">
        <f t="shared" si="25"/>
        <v>4.3110319016750285E-4</v>
      </c>
      <c r="I70" s="48">
        <f t="shared" si="25"/>
        <v>99.542600000000007</v>
      </c>
      <c r="J70" s="49">
        <f t="shared" si="17"/>
        <v>7.7822977268751448E-3</v>
      </c>
      <c r="K70" s="50">
        <f t="shared" si="18"/>
        <v>5.4432652923085385</v>
      </c>
      <c r="L70" s="51">
        <f t="shared" si="0"/>
        <v>1997845.3127881882</v>
      </c>
      <c r="M70" s="49">
        <f t="shared" si="1"/>
        <v>2.35629689224943E-2</v>
      </c>
      <c r="N70" s="43">
        <f t="shared" si="2"/>
        <v>58.436996134020994</v>
      </c>
      <c r="O70" s="43">
        <f t="shared" si="3"/>
        <v>58.436996134020994</v>
      </c>
      <c r="P70" s="52">
        <f t="shared" si="19"/>
        <v>12.323651264233561</v>
      </c>
      <c r="Q70" s="52">
        <f t="shared" si="10"/>
        <v>19.984122792979452</v>
      </c>
      <c r="R70" s="54">
        <f t="shared" si="20"/>
        <v>8.8031107970115379</v>
      </c>
      <c r="S70" s="54">
        <f t="shared" si="11"/>
        <v>140.37865552824348</v>
      </c>
      <c r="T70" s="54">
        <f t="shared" si="12"/>
        <v>70.760647398254548</v>
      </c>
      <c r="U70" s="54">
        <f t="shared" si="13"/>
        <v>69.618008129988908</v>
      </c>
      <c r="V70" s="54">
        <f t="shared" si="4"/>
        <v>693.61858699734523</v>
      </c>
      <c r="W70" s="54">
        <f t="shared" si="5"/>
        <v>461.153791804864</v>
      </c>
      <c r="X70" s="54">
        <f t="shared" si="6"/>
        <v>453.70710426595326</v>
      </c>
      <c r="Y70" s="54">
        <f t="shared" si="14"/>
        <v>914.86089607081726</v>
      </c>
      <c r="Z70" s="43">
        <f t="shared" si="21"/>
        <v>8.3874999999999993</v>
      </c>
      <c r="AA70" s="54">
        <f t="shared" si="22"/>
        <v>18.188075538039048</v>
      </c>
      <c r="AB70" s="54">
        <f t="shared" si="15"/>
        <v>19.984122792979452</v>
      </c>
      <c r="AC70" s="54">
        <f t="shared" si="7"/>
        <v>18.188075538039048</v>
      </c>
      <c r="AD70" s="50"/>
      <c r="AE70" s="50"/>
      <c r="AF70" s="50"/>
      <c r="AG70" s="50"/>
    </row>
    <row r="71" spans="1:33" x14ac:dyDescent="0.25">
      <c r="A71" s="61">
        <f t="shared" si="8"/>
        <v>5.5324991495594986</v>
      </c>
      <c r="B71" s="43">
        <f t="shared" si="16"/>
        <v>155</v>
      </c>
      <c r="C71" s="42">
        <f t="shared" si="25"/>
        <v>99.542600000000007</v>
      </c>
      <c r="D71" s="51">
        <f t="shared" si="25"/>
        <v>1700</v>
      </c>
      <c r="E71" s="56">
        <f t="shared" si="25"/>
        <v>0.2</v>
      </c>
      <c r="F71" s="57">
        <f t="shared" si="25"/>
        <v>980.23210993750001</v>
      </c>
      <c r="G71" s="58">
        <f t="shared" si="25"/>
        <v>2.6584931595742973E-4</v>
      </c>
      <c r="H71" s="58">
        <f t="shared" si="25"/>
        <v>4.3110319016750285E-4</v>
      </c>
      <c r="I71" s="48">
        <f t="shared" si="25"/>
        <v>99.542600000000007</v>
      </c>
      <c r="J71" s="49">
        <f t="shared" si="17"/>
        <v>7.7822977268751448E-3</v>
      </c>
      <c r="K71" s="50">
        <f t="shared" si="18"/>
        <v>5.5324991495594986</v>
      </c>
      <c r="L71" s="51">
        <f t="shared" si="0"/>
        <v>2030596.8752929128</v>
      </c>
      <c r="M71" s="49">
        <f t="shared" si="1"/>
        <v>2.3560952568900201E-2</v>
      </c>
      <c r="N71" s="43">
        <f t="shared" si="2"/>
        <v>60.363501941500886</v>
      </c>
      <c r="O71" s="43">
        <f t="shared" si="3"/>
        <v>60.363501941500886</v>
      </c>
      <c r="P71" s="52">
        <f t="shared" si="19"/>
        <v>12.525678334139027</v>
      </c>
      <c r="Q71" s="52">
        <f t="shared" si="10"/>
        <v>20.311731363356163</v>
      </c>
      <c r="R71" s="54">
        <f t="shared" si="20"/>
        <v>8.8031107970115379</v>
      </c>
      <c r="S71" s="54">
        <f t="shared" si="11"/>
        <v>144.76130278348543</v>
      </c>
      <c r="T71" s="54">
        <f t="shared" si="12"/>
        <v>72.889180275639916</v>
      </c>
      <c r="U71" s="54">
        <f t="shared" si="13"/>
        <v>71.872122507845503</v>
      </c>
      <c r="V71" s="54">
        <f t="shared" si="4"/>
        <v>714.48314973205322</v>
      </c>
      <c r="W71" s="54">
        <f t="shared" si="5"/>
        <v>482.81294627026449</v>
      </c>
      <c r="X71" s="54">
        <f t="shared" si="6"/>
        <v>476.07602515880575</v>
      </c>
      <c r="Y71" s="54">
        <f t="shared" si="14"/>
        <v>958.88897142907024</v>
      </c>
      <c r="Z71" s="43">
        <f t="shared" si="21"/>
        <v>8.5250000000000004</v>
      </c>
      <c r="AA71" s="54">
        <f t="shared" si="22"/>
        <v>17.656941608247504</v>
      </c>
      <c r="AB71" s="54">
        <f t="shared" si="15"/>
        <v>20.311731363356163</v>
      </c>
      <c r="AC71" s="54">
        <f t="shared" si="7"/>
        <v>17.656941608247504</v>
      </c>
      <c r="AD71" s="50"/>
      <c r="AE71" s="50"/>
      <c r="AF71" s="50"/>
      <c r="AG71" s="50"/>
    </row>
    <row r="72" spans="1:33" x14ac:dyDescent="0.25">
      <c r="A72" s="61">
        <f t="shared" si="8"/>
        <v>5.6217330068104578</v>
      </c>
      <c r="B72" s="43">
        <f t="shared" si="16"/>
        <v>157.5</v>
      </c>
      <c r="C72" s="42">
        <f t="shared" si="25"/>
        <v>99.542600000000007</v>
      </c>
      <c r="D72" s="51">
        <f t="shared" si="25"/>
        <v>1700</v>
      </c>
      <c r="E72" s="56">
        <f t="shared" si="25"/>
        <v>0.2</v>
      </c>
      <c r="F72" s="57">
        <f t="shared" si="25"/>
        <v>980.23210993750001</v>
      </c>
      <c r="G72" s="58">
        <f t="shared" si="25"/>
        <v>2.6584931595742973E-4</v>
      </c>
      <c r="H72" s="58">
        <f t="shared" si="25"/>
        <v>4.3110319016750285E-4</v>
      </c>
      <c r="I72" s="48">
        <f t="shared" si="25"/>
        <v>99.542600000000007</v>
      </c>
      <c r="J72" s="49">
        <f t="shared" si="17"/>
        <v>7.7822977268751448E-3</v>
      </c>
      <c r="K72" s="50">
        <f t="shared" si="18"/>
        <v>5.6217330068104578</v>
      </c>
      <c r="L72" s="51">
        <f t="shared" si="0"/>
        <v>2063348.437797637</v>
      </c>
      <c r="M72" s="49">
        <f t="shared" si="1"/>
        <v>2.3558996703679402E-2</v>
      </c>
      <c r="N72" s="43">
        <f t="shared" si="2"/>
        <v>62.321241083573888</v>
      </c>
      <c r="O72" s="43">
        <f t="shared" si="3"/>
        <v>62.321241083573888</v>
      </c>
      <c r="P72" s="52">
        <f t="shared" si="19"/>
        <v>12.727705404044498</v>
      </c>
      <c r="Q72" s="52">
        <f t="shared" si="10"/>
        <v>20.63933993373287</v>
      </c>
      <c r="R72" s="54">
        <f t="shared" si="20"/>
        <v>8.8031107970115379</v>
      </c>
      <c r="S72" s="54">
        <f t="shared" si="11"/>
        <v>149.2064167079136</v>
      </c>
      <c r="T72" s="54">
        <f t="shared" si="12"/>
        <v>75.04894648761838</v>
      </c>
      <c r="U72" s="54">
        <f t="shared" si="13"/>
        <v>74.157470220295224</v>
      </c>
      <c r="V72" s="54">
        <f t="shared" si="4"/>
        <v>735.65387164144693</v>
      </c>
      <c r="W72" s="54">
        <f t="shared" si="5"/>
        <v>505.13713982050825</v>
      </c>
      <c r="X72" s="54">
        <f t="shared" si="6"/>
        <v>499.13681879044861</v>
      </c>
      <c r="Y72" s="54">
        <f t="shared" si="14"/>
        <v>1004.2739586109569</v>
      </c>
      <c r="Z72" s="43">
        <f t="shared" si="21"/>
        <v>8.6624999999999996</v>
      </c>
      <c r="AA72" s="54">
        <f t="shared" si="22"/>
        <v>17.148808347527307</v>
      </c>
      <c r="AB72" s="54">
        <f t="shared" si="15"/>
        <v>20.63933993373287</v>
      </c>
      <c r="AC72" s="54">
        <f t="shared" si="7"/>
        <v>17.148808347527307</v>
      </c>
      <c r="AD72" s="50"/>
      <c r="AE72" s="50"/>
      <c r="AF72" s="50"/>
      <c r="AG72" s="50"/>
    </row>
    <row r="73" spans="1:33" x14ac:dyDescent="0.25">
      <c r="A73" s="61">
        <f t="shared" si="8"/>
        <v>5.710966864061418</v>
      </c>
      <c r="B73" s="43">
        <f t="shared" si="16"/>
        <v>160</v>
      </c>
      <c r="C73" s="42">
        <f t="shared" si="25"/>
        <v>99.542600000000007</v>
      </c>
      <c r="D73" s="51">
        <f t="shared" si="25"/>
        <v>1700</v>
      </c>
      <c r="E73" s="56">
        <f t="shared" si="25"/>
        <v>0.2</v>
      </c>
      <c r="F73" s="57">
        <f t="shared" si="25"/>
        <v>980.23210993750001</v>
      </c>
      <c r="G73" s="58">
        <f t="shared" si="25"/>
        <v>2.6584931595742973E-4</v>
      </c>
      <c r="H73" s="58">
        <f t="shared" si="25"/>
        <v>4.3110319016750285E-4</v>
      </c>
      <c r="I73" s="48">
        <f t="shared" si="25"/>
        <v>99.542600000000007</v>
      </c>
      <c r="J73" s="49">
        <f t="shared" si="17"/>
        <v>7.7822977268751448E-3</v>
      </c>
      <c r="K73" s="50">
        <f t="shared" si="18"/>
        <v>5.710966864061418</v>
      </c>
      <c r="L73" s="51">
        <f t="shared" si="0"/>
        <v>2096100.0003023618</v>
      </c>
      <c r="M73" s="49">
        <f t="shared" si="1"/>
        <v>2.3557098599604857E-2</v>
      </c>
      <c r="N73" s="43">
        <f t="shared" si="2"/>
        <v>64.310213411762319</v>
      </c>
      <c r="O73" s="43">
        <f t="shared" si="3"/>
        <v>64.310213411762319</v>
      </c>
      <c r="P73" s="52">
        <f t="shared" si="19"/>
        <v>12.929732473949965</v>
      </c>
      <c r="Q73" s="52">
        <f t="shared" si="10"/>
        <v>20.966948504109588</v>
      </c>
      <c r="R73" s="54">
        <f t="shared" si="20"/>
        <v>8.8031107970115379</v>
      </c>
      <c r="S73" s="54">
        <f t="shared" si="11"/>
        <v>153.71399700457266</v>
      </c>
      <c r="T73" s="54">
        <f t="shared" si="12"/>
        <v>77.239945885712288</v>
      </c>
      <c r="U73" s="54">
        <f t="shared" si="13"/>
        <v>76.474051118860373</v>
      </c>
      <c r="V73" s="54">
        <f t="shared" si="4"/>
        <v>757.13075127010075</v>
      </c>
      <c r="W73" s="54">
        <f t="shared" si="5"/>
        <v>528.1363821245285</v>
      </c>
      <c r="X73" s="54">
        <f t="shared" si="6"/>
        <v>522.89949482981444</v>
      </c>
      <c r="Y73" s="54">
        <f t="shared" si="14"/>
        <v>1051.0358769543429</v>
      </c>
      <c r="Z73" s="43">
        <f t="shared" si="21"/>
        <v>8.8000000000000007</v>
      </c>
      <c r="AA73" s="54">
        <f t="shared" si="22"/>
        <v>16.662362787051965</v>
      </c>
      <c r="AB73" s="54">
        <f t="shared" si="15"/>
        <v>20.966948504109588</v>
      </c>
      <c r="AC73" s="54">
        <f t="shared" si="7"/>
        <v>16.662362787051965</v>
      </c>
      <c r="AD73" s="50"/>
      <c r="AE73" s="50"/>
      <c r="AF73" s="50"/>
      <c r="AG73" s="50"/>
    </row>
    <row r="74" spans="1:33" x14ac:dyDescent="0.25">
      <c r="A74" s="61">
        <f t="shared" si="8"/>
        <v>5.8002007213123772</v>
      </c>
      <c r="B74" s="43">
        <f t="shared" si="16"/>
        <v>162.5</v>
      </c>
      <c r="C74" s="42">
        <f t="shared" si="25"/>
        <v>99.542600000000007</v>
      </c>
      <c r="D74" s="51">
        <f t="shared" si="25"/>
        <v>1700</v>
      </c>
      <c r="E74" s="56">
        <f t="shared" si="25"/>
        <v>0.2</v>
      </c>
      <c r="F74" s="57">
        <f t="shared" si="25"/>
        <v>980.23210993750001</v>
      </c>
      <c r="G74" s="58">
        <f t="shared" si="25"/>
        <v>2.6584931595742973E-4</v>
      </c>
      <c r="H74" s="58">
        <f t="shared" si="25"/>
        <v>4.3110319016750285E-4</v>
      </c>
      <c r="I74" s="48">
        <f t="shared" si="25"/>
        <v>99.542600000000007</v>
      </c>
      <c r="J74" s="49">
        <f t="shared" si="17"/>
        <v>7.7822977268751448E-3</v>
      </c>
      <c r="K74" s="50">
        <f t="shared" si="18"/>
        <v>5.8002007213123772</v>
      </c>
      <c r="L74" s="51">
        <f t="shared" ref="L74:L137" si="26">(F74*K74*I74)/G74/1000</f>
        <v>2128851.5628070859</v>
      </c>
      <c r="M74" s="49">
        <f t="shared" ref="M74:M137" si="27">(1.14-2*LOG((E74/1000)/(I74/1000)+(21.25/L74^0.9)))^-2</f>
        <v>2.3555255692308853E-2</v>
      </c>
      <c r="N74" s="43">
        <f t="shared" ref="N74:N137" si="28">(0.5*F74*K74^2*D74/(I74/1000)*M74/100000)</f>
        <v>66.330418782048554</v>
      </c>
      <c r="O74" s="43">
        <f t="shared" ref="O74:O137" si="29">(0.5*F74*K74^2*D74/(I74/1000)*M74/100000)</f>
        <v>66.330418782048554</v>
      </c>
      <c r="P74" s="52">
        <f t="shared" si="19"/>
        <v>13.131759543855432</v>
      </c>
      <c r="Q74" s="52">
        <f t="shared" si="10"/>
        <v>21.294557074486303</v>
      </c>
      <c r="R74" s="54">
        <f t="shared" si="20"/>
        <v>8.8031107970115379</v>
      </c>
      <c r="S74" s="54">
        <f t="shared" si="11"/>
        <v>158.28404338542731</v>
      </c>
      <c r="T74" s="54">
        <f t="shared" si="12"/>
        <v>79.462178325903992</v>
      </c>
      <c r="U74" s="54">
        <f t="shared" si="13"/>
        <v>78.821865059523319</v>
      </c>
      <c r="V74" s="54">
        <f t="shared" ref="V74:V137" si="30">T74*(F74/100)</f>
        <v>778.91378720630746</v>
      </c>
      <c r="W74" s="54">
        <f t="shared" ref="W74:W137" si="31">T74/3600/C$3*B74*100</f>
        <v>551.82068281877775</v>
      </c>
      <c r="X74" s="54">
        <f t="shared" ref="X74:X137" si="32">U74/3600/C$3*B74*100</f>
        <v>547.37406291335628</v>
      </c>
      <c r="Y74" s="54">
        <f t="shared" si="14"/>
        <v>1099.1947457321339</v>
      </c>
      <c r="Z74" s="43">
        <f t="shared" si="21"/>
        <v>8.9375</v>
      </c>
      <c r="AA74" s="54">
        <f t="shared" si="22"/>
        <v>16.196384583386749</v>
      </c>
      <c r="AB74" s="54">
        <f t="shared" si="15"/>
        <v>21.294557074486303</v>
      </c>
      <c r="AC74" s="54">
        <f t="shared" ref="AC74:AC137" si="33">AA74</f>
        <v>16.196384583386749</v>
      </c>
      <c r="AD74" s="50"/>
      <c r="AE74" s="50"/>
      <c r="AF74" s="50"/>
      <c r="AG74" s="50"/>
    </row>
    <row r="75" spans="1:33" x14ac:dyDescent="0.25">
      <c r="A75" s="61">
        <f t="shared" ref="A75:A138" si="34">B75/J75/3600</f>
        <v>5.8894345785633373</v>
      </c>
      <c r="B75" s="43">
        <f t="shared" si="16"/>
        <v>165</v>
      </c>
      <c r="C75" s="42">
        <f t="shared" ref="C75:I90" si="35">C74</f>
        <v>99.542600000000007</v>
      </c>
      <c r="D75" s="51">
        <f t="shared" si="35"/>
        <v>1700</v>
      </c>
      <c r="E75" s="56">
        <f t="shared" si="35"/>
        <v>0.2</v>
      </c>
      <c r="F75" s="57">
        <f t="shared" si="35"/>
        <v>980.23210993750001</v>
      </c>
      <c r="G75" s="58">
        <f t="shared" si="35"/>
        <v>2.6584931595742973E-4</v>
      </c>
      <c r="H75" s="58">
        <f t="shared" si="35"/>
        <v>4.3110319016750285E-4</v>
      </c>
      <c r="I75" s="48">
        <f t="shared" si="35"/>
        <v>99.542600000000007</v>
      </c>
      <c r="J75" s="49">
        <f t="shared" si="17"/>
        <v>7.7822977268751448E-3</v>
      </c>
      <c r="K75" s="50">
        <f t="shared" si="18"/>
        <v>5.8894345785633373</v>
      </c>
      <c r="L75" s="51">
        <f t="shared" si="26"/>
        <v>2161603.1253118105</v>
      </c>
      <c r="M75" s="49">
        <f t="shared" si="27"/>
        <v>2.3553465568246643E-2</v>
      </c>
      <c r="N75" s="43">
        <f t="shared" si="28"/>
        <v>68.381857054673972</v>
      </c>
      <c r="O75" s="43">
        <f t="shared" si="29"/>
        <v>68.381857054673972</v>
      </c>
      <c r="P75" s="52">
        <f t="shared" si="19"/>
        <v>13.3337866137609</v>
      </c>
      <c r="Q75" s="52">
        <f t="shared" ref="Q75:Q138" si="36">(B75/3600)*H75/2/PI()/G$4/0.000000000001*(LN(G$3/(C75/2000))+C$4)/100000</f>
        <v>21.62216564486301</v>
      </c>
      <c r="R75" s="54">
        <f t="shared" si="20"/>
        <v>8.8031107970115379</v>
      </c>
      <c r="S75" s="54">
        <f t="shared" ref="S75:S138" si="37">O75+N75+P75+Q75-R75</f>
        <v>162.91655557096033</v>
      </c>
      <c r="T75" s="54">
        <f t="shared" ref="T75:T138" si="38">N75+P75</f>
        <v>81.715643668434865</v>
      </c>
      <c r="U75" s="54">
        <f t="shared" ref="U75:U138" si="39">O75+Q75-R75</f>
        <v>81.200911902525448</v>
      </c>
      <c r="V75" s="54">
        <f t="shared" si="30"/>
        <v>801.00297808010816</v>
      </c>
      <c r="W75" s="54">
        <f t="shared" si="31"/>
        <v>576.20005150819452</v>
      </c>
      <c r="X75" s="54">
        <f t="shared" si="32"/>
        <v>572.57053264601279</v>
      </c>
      <c r="Y75" s="54">
        <f t="shared" ref="Y75:Y138" si="40">X75+W75</f>
        <v>1148.7705841542074</v>
      </c>
      <c r="Z75" s="43">
        <f t="shared" si="21"/>
        <v>9.0749999999999993</v>
      </c>
      <c r="AA75" s="54">
        <f t="shared" si="22"/>
        <v>15.749738265809471</v>
      </c>
      <c r="AB75" s="54">
        <f t="shared" ref="AB75:AB138" si="41">Q75</f>
        <v>21.62216564486301</v>
      </c>
      <c r="AC75" s="54">
        <f t="shared" si="33"/>
        <v>15.749738265809471</v>
      </c>
      <c r="AD75" s="50"/>
      <c r="AE75" s="50"/>
      <c r="AF75" s="50"/>
      <c r="AG75" s="50"/>
    </row>
    <row r="76" spans="1:33" x14ac:dyDescent="0.25">
      <c r="A76" s="61">
        <f t="shared" si="34"/>
        <v>5.9786684358142965</v>
      </c>
      <c r="B76" s="43">
        <f t="shared" ref="B76:B88" si="42">B75+2.5</f>
        <v>167.5</v>
      </c>
      <c r="C76" s="42">
        <f t="shared" si="35"/>
        <v>99.542600000000007</v>
      </c>
      <c r="D76" s="51">
        <f t="shared" si="35"/>
        <v>1700</v>
      </c>
      <c r="E76" s="56">
        <f t="shared" si="35"/>
        <v>0.2</v>
      </c>
      <c r="F76" s="57">
        <f t="shared" si="35"/>
        <v>980.23210993750001</v>
      </c>
      <c r="G76" s="58">
        <f t="shared" si="35"/>
        <v>2.6584931595742973E-4</v>
      </c>
      <c r="H76" s="58">
        <f t="shared" si="35"/>
        <v>4.3110319016750285E-4</v>
      </c>
      <c r="I76" s="48">
        <f t="shared" si="35"/>
        <v>99.542600000000007</v>
      </c>
      <c r="J76" s="49">
        <f t="shared" ref="J76:J88" si="43">PI()*(I76/2000)^2</f>
        <v>7.7822977268751448E-3</v>
      </c>
      <c r="K76" s="50">
        <f t="shared" ref="K76:K88" si="44">B76/J76/3600</f>
        <v>5.9786684358142965</v>
      </c>
      <c r="L76" s="51">
        <f t="shared" si="26"/>
        <v>2194354.6878165347</v>
      </c>
      <c r="M76" s="49">
        <f t="shared" si="27"/>
        <v>2.3551725953715408E-2</v>
      </c>
      <c r="N76" s="43">
        <f t="shared" si="28"/>
        <v>70.464528093949468</v>
      </c>
      <c r="O76" s="43">
        <f t="shared" si="29"/>
        <v>70.464528093949468</v>
      </c>
      <c r="P76" s="52">
        <f t="shared" ref="P76:P88" si="45">(B76/3600)*G76/2/PI()/G$4/0.000000000001*(LN(G$3/(C76/2000))+C$4)/100000</f>
        <v>13.535813683666367</v>
      </c>
      <c r="Q76" s="52">
        <f t="shared" si="36"/>
        <v>21.949774215239724</v>
      </c>
      <c r="R76" s="54">
        <f t="shared" ref="R76:R88" si="46">R75</f>
        <v>8.8031107970115379</v>
      </c>
      <c r="S76" s="54">
        <f t="shared" si="37"/>
        <v>167.6115332897935</v>
      </c>
      <c r="T76" s="54">
        <f t="shared" si="38"/>
        <v>84.00034177761583</v>
      </c>
      <c r="U76" s="54">
        <f t="shared" si="39"/>
        <v>83.611191512177655</v>
      </c>
      <c r="V76" s="54">
        <f t="shared" si="30"/>
        <v>823.39832256143495</v>
      </c>
      <c r="W76" s="54">
        <f t="shared" si="31"/>
        <v>601.28449776712182</v>
      </c>
      <c r="X76" s="54">
        <f t="shared" si="32"/>
        <v>598.49891360212632</v>
      </c>
      <c r="Y76" s="54">
        <f t="shared" si="40"/>
        <v>1199.7834113692481</v>
      </c>
      <c r="Z76" s="43">
        <f t="shared" ref="Z76:Z88" si="47">B76*(C$1-C$2)*1.1/1000</f>
        <v>9.2125000000000004</v>
      </c>
      <c r="AA76" s="54">
        <f t="shared" ref="AA76:AA88" si="48">Z76/(W76/1000)</f>
        <v>15.321366232142596</v>
      </c>
      <c r="AB76" s="54">
        <f t="shared" si="41"/>
        <v>21.949774215239724</v>
      </c>
      <c r="AC76" s="54">
        <f t="shared" si="33"/>
        <v>15.321366232142596</v>
      </c>
      <c r="AD76" s="50"/>
      <c r="AE76" s="50"/>
      <c r="AF76" s="50"/>
      <c r="AG76" s="50"/>
    </row>
    <row r="77" spans="1:33" x14ac:dyDescent="0.25">
      <c r="A77" s="61">
        <f t="shared" si="34"/>
        <v>6.0679022930652566</v>
      </c>
      <c r="B77" s="43">
        <f t="shared" si="42"/>
        <v>170</v>
      </c>
      <c r="C77" s="42">
        <f t="shared" si="35"/>
        <v>99.542600000000007</v>
      </c>
      <c r="D77" s="51">
        <f t="shared" si="35"/>
        <v>1700</v>
      </c>
      <c r="E77" s="56">
        <f t="shared" si="35"/>
        <v>0.2</v>
      </c>
      <c r="F77" s="57">
        <f t="shared" si="35"/>
        <v>980.23210993750001</v>
      </c>
      <c r="G77" s="58">
        <f t="shared" si="35"/>
        <v>2.6584931595742973E-4</v>
      </c>
      <c r="H77" s="58">
        <f t="shared" si="35"/>
        <v>4.3110319016750285E-4</v>
      </c>
      <c r="I77" s="48">
        <f t="shared" si="35"/>
        <v>99.542600000000007</v>
      </c>
      <c r="J77" s="49">
        <f t="shared" si="43"/>
        <v>7.7822977268751448E-3</v>
      </c>
      <c r="K77" s="50">
        <f t="shared" si="44"/>
        <v>6.0679022930652566</v>
      </c>
      <c r="L77" s="51">
        <f t="shared" si="26"/>
        <v>2227106.2503212588</v>
      </c>
      <c r="M77" s="49">
        <f t="shared" si="27"/>
        <v>2.3550034704821855E-2</v>
      </c>
      <c r="N77" s="43">
        <f t="shared" si="28"/>
        <v>72.578431768077252</v>
      </c>
      <c r="O77" s="43">
        <f t="shared" si="29"/>
        <v>72.578431768077252</v>
      </c>
      <c r="P77" s="52">
        <f t="shared" si="45"/>
        <v>13.737840753571838</v>
      </c>
      <c r="Q77" s="52">
        <f t="shared" si="36"/>
        <v>22.277382785616439</v>
      </c>
      <c r="R77" s="54">
        <f t="shared" si="46"/>
        <v>8.8031107970115379</v>
      </c>
      <c r="S77" s="54">
        <f t="shared" si="37"/>
        <v>172.36897627833127</v>
      </c>
      <c r="T77" s="54">
        <f t="shared" si="38"/>
        <v>86.316272521649097</v>
      </c>
      <c r="U77" s="54">
        <f t="shared" si="39"/>
        <v>86.052703756682149</v>
      </c>
      <c r="V77" s="54">
        <f t="shared" si="30"/>
        <v>846.09981935836345</v>
      </c>
      <c r="W77" s="54">
        <f t="shared" si="31"/>
        <v>627.08403114018574</v>
      </c>
      <c r="X77" s="54">
        <f t="shared" si="32"/>
        <v>625.1692153263233</v>
      </c>
      <c r="Y77" s="54">
        <f t="shared" si="40"/>
        <v>1252.2532464665092</v>
      </c>
      <c r="Z77" s="43">
        <f t="shared" si="47"/>
        <v>9.35</v>
      </c>
      <c r="AA77" s="54">
        <f t="shared" si="48"/>
        <v>14.910282411432975</v>
      </c>
      <c r="AB77" s="54">
        <f t="shared" si="41"/>
        <v>22.277382785616439</v>
      </c>
      <c r="AC77" s="54">
        <f t="shared" si="33"/>
        <v>14.910282411432975</v>
      </c>
      <c r="AD77" s="50"/>
      <c r="AE77" s="50"/>
      <c r="AF77" s="50"/>
      <c r="AG77" s="50"/>
    </row>
    <row r="78" spans="1:33" x14ac:dyDescent="0.25">
      <c r="A78" s="61">
        <f t="shared" si="34"/>
        <v>6.1571361503162159</v>
      </c>
      <c r="B78" s="43">
        <f t="shared" si="42"/>
        <v>172.5</v>
      </c>
      <c r="C78" s="42">
        <f t="shared" si="35"/>
        <v>99.542600000000007</v>
      </c>
      <c r="D78" s="51">
        <f t="shared" si="35"/>
        <v>1700</v>
      </c>
      <c r="E78" s="56">
        <f t="shared" si="35"/>
        <v>0.2</v>
      </c>
      <c r="F78" s="57">
        <f t="shared" si="35"/>
        <v>980.23210993750001</v>
      </c>
      <c r="G78" s="58">
        <f t="shared" si="35"/>
        <v>2.6584931595742973E-4</v>
      </c>
      <c r="H78" s="58">
        <f t="shared" si="35"/>
        <v>4.3110319016750285E-4</v>
      </c>
      <c r="I78" s="48">
        <f t="shared" si="35"/>
        <v>99.542600000000007</v>
      </c>
      <c r="J78" s="49">
        <f t="shared" si="43"/>
        <v>7.7822977268751448E-3</v>
      </c>
      <c r="K78" s="50">
        <f t="shared" si="44"/>
        <v>6.1571361503162159</v>
      </c>
      <c r="L78" s="51">
        <f t="shared" si="26"/>
        <v>2259857.8128259834</v>
      </c>
      <c r="M78" s="49">
        <f t="shared" si="27"/>
        <v>2.3548389798304065E-2</v>
      </c>
      <c r="N78" s="43">
        <f t="shared" si="28"/>
        <v>74.723567948983302</v>
      </c>
      <c r="O78" s="43">
        <f t="shared" si="29"/>
        <v>74.723567948983302</v>
      </c>
      <c r="P78" s="52">
        <f t="shared" si="45"/>
        <v>13.939867823477309</v>
      </c>
      <c r="Q78" s="52">
        <f t="shared" si="36"/>
        <v>22.604991355993157</v>
      </c>
      <c r="R78" s="54">
        <f t="shared" si="46"/>
        <v>8.8031107970115379</v>
      </c>
      <c r="S78" s="54">
        <f t="shared" si="37"/>
        <v>177.18888428042553</v>
      </c>
      <c r="T78" s="54">
        <f t="shared" si="38"/>
        <v>88.663435772460616</v>
      </c>
      <c r="U78" s="54">
        <f t="shared" si="39"/>
        <v>88.525448507964924</v>
      </c>
      <c r="V78" s="54">
        <f t="shared" si="30"/>
        <v>869.10746721547082</v>
      </c>
      <c r="W78" s="54">
        <f t="shared" si="31"/>
        <v>653.60866114313922</v>
      </c>
      <c r="X78" s="54">
        <f t="shared" si="32"/>
        <v>652.59144733435676</v>
      </c>
      <c r="Y78" s="54">
        <f t="shared" si="40"/>
        <v>1306.2001084774961</v>
      </c>
      <c r="Z78" s="43">
        <f t="shared" si="47"/>
        <v>9.4875000000000007</v>
      </c>
      <c r="AA78" s="54">
        <f t="shared" si="48"/>
        <v>14.515566521726759</v>
      </c>
      <c r="AB78" s="54">
        <f t="shared" si="41"/>
        <v>22.604991355993157</v>
      </c>
      <c r="AC78" s="54">
        <f t="shared" si="33"/>
        <v>14.515566521726759</v>
      </c>
      <c r="AD78" s="50"/>
      <c r="AE78" s="50"/>
      <c r="AF78" s="50"/>
      <c r="AG78" s="50"/>
    </row>
    <row r="79" spans="1:33" x14ac:dyDescent="0.25">
      <c r="A79" s="61">
        <f t="shared" si="34"/>
        <v>6.246370007567176</v>
      </c>
      <c r="B79" s="43">
        <f t="shared" si="42"/>
        <v>175</v>
      </c>
      <c r="C79" s="42">
        <f t="shared" si="35"/>
        <v>99.542600000000007</v>
      </c>
      <c r="D79" s="51">
        <f t="shared" si="35"/>
        <v>1700</v>
      </c>
      <c r="E79" s="56">
        <f t="shared" si="35"/>
        <v>0.2</v>
      </c>
      <c r="F79" s="57">
        <f t="shared" si="35"/>
        <v>980.23210993750001</v>
      </c>
      <c r="G79" s="58">
        <f t="shared" si="35"/>
        <v>2.6584931595742973E-4</v>
      </c>
      <c r="H79" s="58">
        <f t="shared" si="35"/>
        <v>4.3110319016750285E-4</v>
      </c>
      <c r="I79" s="48">
        <f t="shared" si="35"/>
        <v>99.542600000000007</v>
      </c>
      <c r="J79" s="49">
        <f t="shared" si="43"/>
        <v>7.7822977268751448E-3</v>
      </c>
      <c r="K79" s="50">
        <f t="shared" si="44"/>
        <v>6.246370007567176</v>
      </c>
      <c r="L79" s="51">
        <f t="shared" si="26"/>
        <v>2292609.375330708</v>
      </c>
      <c r="M79" s="49">
        <f t="shared" si="27"/>
        <v>2.3546789323123644E-2</v>
      </c>
      <c r="N79" s="43">
        <f t="shared" si="28"/>
        <v>76.899936512158703</v>
      </c>
      <c r="O79" s="43">
        <f t="shared" si="29"/>
        <v>76.899936512158703</v>
      </c>
      <c r="P79" s="52">
        <f t="shared" si="45"/>
        <v>14.141894893382771</v>
      </c>
      <c r="Q79" s="52">
        <f t="shared" si="36"/>
        <v>22.932599926369864</v>
      </c>
      <c r="R79" s="54">
        <f t="shared" si="46"/>
        <v>8.8031107970115379</v>
      </c>
      <c r="S79" s="54">
        <f t="shared" si="37"/>
        <v>182.07125704705854</v>
      </c>
      <c r="T79" s="54">
        <f t="shared" si="38"/>
        <v>91.041831405541473</v>
      </c>
      <c r="U79" s="54">
        <f t="shared" si="39"/>
        <v>91.029425641517022</v>
      </c>
      <c r="V79" s="54">
        <f t="shared" si="30"/>
        <v>892.42126491228066</v>
      </c>
      <c r="W79" s="54">
        <f t="shared" si="31"/>
        <v>680.86839726366475</v>
      </c>
      <c r="X79" s="54">
        <f t="shared" si="32"/>
        <v>680.77561911390933</v>
      </c>
      <c r="Y79" s="54">
        <f t="shared" si="40"/>
        <v>1361.6440163775742</v>
      </c>
      <c r="Z79" s="43">
        <f t="shared" si="47"/>
        <v>9.625</v>
      </c>
      <c r="AA79" s="54">
        <f t="shared" si="48"/>
        <v>14.13635885977645</v>
      </c>
      <c r="AB79" s="54">
        <f t="shared" si="41"/>
        <v>22.932599926369864</v>
      </c>
      <c r="AC79" s="54">
        <f t="shared" si="33"/>
        <v>14.13635885977645</v>
      </c>
      <c r="AD79" s="50"/>
      <c r="AE79" s="50"/>
      <c r="AF79" s="50"/>
      <c r="AG79" s="50"/>
    </row>
    <row r="80" spans="1:33" x14ac:dyDescent="0.25">
      <c r="A80" s="61">
        <f t="shared" si="34"/>
        <v>6.3356038648181352</v>
      </c>
      <c r="B80" s="43">
        <f t="shared" si="42"/>
        <v>177.5</v>
      </c>
      <c r="C80" s="42">
        <f t="shared" si="35"/>
        <v>99.542600000000007</v>
      </c>
      <c r="D80" s="51">
        <f t="shared" si="35"/>
        <v>1700</v>
      </c>
      <c r="E80" s="56">
        <f t="shared" si="35"/>
        <v>0.2</v>
      </c>
      <c r="F80" s="57">
        <f t="shared" si="35"/>
        <v>980.23210993750001</v>
      </c>
      <c r="G80" s="58">
        <f t="shared" si="35"/>
        <v>2.6584931595742973E-4</v>
      </c>
      <c r="H80" s="58">
        <f t="shared" si="35"/>
        <v>4.3110319016750285E-4</v>
      </c>
      <c r="I80" s="48">
        <f t="shared" si="35"/>
        <v>99.542600000000007</v>
      </c>
      <c r="J80" s="49">
        <f t="shared" si="43"/>
        <v>7.7822977268751448E-3</v>
      </c>
      <c r="K80" s="50">
        <f t="shared" si="44"/>
        <v>6.3356038648181352</v>
      </c>
      <c r="L80" s="51">
        <f t="shared" si="26"/>
        <v>2325360.9378354321</v>
      </c>
      <c r="M80" s="49">
        <f t="shared" si="27"/>
        <v>2.3545231472753725E-2</v>
      </c>
      <c r="N80" s="43">
        <f t="shared" si="28"/>
        <v>79.107537336510731</v>
      </c>
      <c r="O80" s="43">
        <f t="shared" si="29"/>
        <v>79.107537336510731</v>
      </c>
      <c r="P80" s="52">
        <f t="shared" si="45"/>
        <v>14.343921963288244</v>
      </c>
      <c r="Q80" s="52">
        <f t="shared" si="36"/>
        <v>23.260208496746575</v>
      </c>
      <c r="R80" s="54">
        <f t="shared" si="46"/>
        <v>8.8031107970115379</v>
      </c>
      <c r="S80" s="54">
        <f t="shared" si="37"/>
        <v>187.01609433604474</v>
      </c>
      <c r="T80" s="54">
        <f t="shared" si="38"/>
        <v>93.451459299798969</v>
      </c>
      <c r="U80" s="54">
        <f t="shared" si="39"/>
        <v>93.564635036245761</v>
      </c>
      <c r="V80" s="54">
        <f t="shared" si="30"/>
        <v>916.04121126180348</v>
      </c>
      <c r="W80" s="54">
        <f t="shared" si="31"/>
        <v>708.87324896215034</v>
      </c>
      <c r="X80" s="54">
        <f t="shared" si="32"/>
        <v>709.73174012536845</v>
      </c>
      <c r="Y80" s="54">
        <f t="shared" si="40"/>
        <v>1418.6049890875188</v>
      </c>
      <c r="Z80" s="43">
        <f t="shared" si="47"/>
        <v>9.7624999999999993</v>
      </c>
      <c r="AA80" s="54">
        <f t="shared" si="48"/>
        <v>13.771855566976345</v>
      </c>
      <c r="AB80" s="54">
        <f t="shared" si="41"/>
        <v>23.260208496746575</v>
      </c>
      <c r="AC80" s="54">
        <f t="shared" si="33"/>
        <v>13.771855566976345</v>
      </c>
      <c r="AD80" s="50"/>
      <c r="AE80" s="50"/>
      <c r="AF80" s="50"/>
      <c r="AG80" s="50"/>
    </row>
    <row r="81" spans="1:33" x14ac:dyDescent="0.25">
      <c r="A81" s="61">
        <f t="shared" si="34"/>
        <v>6.4248377220690953</v>
      </c>
      <c r="B81" s="43">
        <f t="shared" si="42"/>
        <v>180</v>
      </c>
      <c r="C81" s="42">
        <f t="shared" si="35"/>
        <v>99.542600000000007</v>
      </c>
      <c r="D81" s="51">
        <f t="shared" si="35"/>
        <v>1700</v>
      </c>
      <c r="E81" s="56">
        <f t="shared" si="35"/>
        <v>0.2</v>
      </c>
      <c r="F81" s="57">
        <f t="shared" si="35"/>
        <v>980.23210993750001</v>
      </c>
      <c r="G81" s="58">
        <f t="shared" si="35"/>
        <v>2.6584931595742973E-4</v>
      </c>
      <c r="H81" s="58">
        <f t="shared" si="35"/>
        <v>4.3110319016750285E-4</v>
      </c>
      <c r="I81" s="48">
        <f t="shared" si="35"/>
        <v>99.542600000000007</v>
      </c>
      <c r="J81" s="49">
        <f t="shared" si="43"/>
        <v>7.7822977268751448E-3</v>
      </c>
      <c r="K81" s="50">
        <f t="shared" si="44"/>
        <v>6.4248377220690953</v>
      </c>
      <c r="L81" s="51">
        <f t="shared" si="26"/>
        <v>2358112.5003401567</v>
      </c>
      <c r="M81" s="49">
        <f t="shared" si="27"/>
        <v>2.3543714538096252E-2</v>
      </c>
      <c r="N81" s="43">
        <f t="shared" si="28"/>
        <v>81.346370304221608</v>
      </c>
      <c r="O81" s="43">
        <f t="shared" si="29"/>
        <v>81.346370304221608</v>
      </c>
      <c r="P81" s="52">
        <f t="shared" si="45"/>
        <v>14.545949033193709</v>
      </c>
      <c r="Q81" s="52">
        <f t="shared" si="36"/>
        <v>23.587817067123282</v>
      </c>
      <c r="R81" s="54">
        <f t="shared" si="46"/>
        <v>8.8031107970115379</v>
      </c>
      <c r="S81" s="54">
        <f t="shared" si="37"/>
        <v>192.02339591174871</v>
      </c>
      <c r="T81" s="54">
        <f t="shared" si="38"/>
        <v>95.892319337415316</v>
      </c>
      <c r="U81" s="54">
        <f t="shared" si="39"/>
        <v>96.131076574333349</v>
      </c>
      <c r="V81" s="54">
        <f t="shared" si="30"/>
        <v>939.96730510915143</v>
      </c>
      <c r="W81" s="54">
        <f t="shared" si="31"/>
        <v>737.63322567242551</v>
      </c>
      <c r="X81" s="54">
        <f t="shared" si="32"/>
        <v>739.46981980256419</v>
      </c>
      <c r="Y81" s="54">
        <f t="shared" si="40"/>
        <v>1477.1030454749898</v>
      </c>
      <c r="Z81" s="43">
        <f t="shared" si="47"/>
        <v>9.9</v>
      </c>
      <c r="AA81" s="54">
        <f t="shared" si="48"/>
        <v>13.421304322314349</v>
      </c>
      <c r="AB81" s="54">
        <f t="shared" si="41"/>
        <v>23.587817067123282</v>
      </c>
      <c r="AC81" s="54">
        <f t="shared" si="33"/>
        <v>13.421304322314349</v>
      </c>
      <c r="AD81" s="50"/>
      <c r="AE81" s="50"/>
      <c r="AF81" s="50"/>
      <c r="AG81" s="50"/>
    </row>
    <row r="82" spans="1:33" x14ac:dyDescent="0.25">
      <c r="A82" s="61">
        <f t="shared" si="34"/>
        <v>6.5140715793200545</v>
      </c>
      <c r="B82" s="43">
        <f t="shared" si="42"/>
        <v>182.5</v>
      </c>
      <c r="C82" s="42">
        <f t="shared" si="35"/>
        <v>99.542600000000007</v>
      </c>
      <c r="D82" s="51">
        <f t="shared" si="35"/>
        <v>1700</v>
      </c>
      <c r="E82" s="56">
        <f t="shared" si="35"/>
        <v>0.2</v>
      </c>
      <c r="F82" s="57">
        <f t="shared" si="35"/>
        <v>980.23210993750001</v>
      </c>
      <c r="G82" s="58">
        <f t="shared" si="35"/>
        <v>2.6584931595742973E-4</v>
      </c>
      <c r="H82" s="58">
        <f t="shared" si="35"/>
        <v>4.3110319016750285E-4</v>
      </c>
      <c r="I82" s="48">
        <f t="shared" si="35"/>
        <v>99.542600000000007</v>
      </c>
      <c r="J82" s="49">
        <f t="shared" si="43"/>
        <v>7.7822977268751448E-3</v>
      </c>
      <c r="K82" s="50">
        <f t="shared" si="44"/>
        <v>6.5140715793200545</v>
      </c>
      <c r="L82" s="51">
        <f t="shared" si="26"/>
        <v>2390864.0628448809</v>
      </c>
      <c r="M82" s="49">
        <f t="shared" si="27"/>
        <v>2.354223690096946E-2</v>
      </c>
      <c r="N82" s="43">
        <f t="shared" si="28"/>
        <v>83.616435300615194</v>
      </c>
      <c r="O82" s="43">
        <f t="shared" si="29"/>
        <v>83.616435300615194</v>
      </c>
      <c r="P82" s="52">
        <f t="shared" si="45"/>
        <v>14.74797610309918</v>
      </c>
      <c r="Q82" s="52">
        <f t="shared" si="36"/>
        <v>23.915425637499997</v>
      </c>
      <c r="R82" s="54">
        <f t="shared" si="46"/>
        <v>8.8031107970115379</v>
      </c>
      <c r="S82" s="54">
        <f t="shared" si="37"/>
        <v>197.09316154481803</v>
      </c>
      <c r="T82" s="54">
        <f t="shared" si="38"/>
        <v>98.364411403714371</v>
      </c>
      <c r="U82" s="54">
        <f t="shared" si="39"/>
        <v>98.728750141103646</v>
      </c>
      <c r="V82" s="54">
        <f t="shared" si="30"/>
        <v>964.19954533023224</v>
      </c>
      <c r="W82" s="54">
        <f t="shared" si="31"/>
        <v>767.15833680247317</v>
      </c>
      <c r="X82" s="54">
        <f t="shared" si="32"/>
        <v>769.99986755347936</v>
      </c>
      <c r="Y82" s="54">
        <f t="shared" si="40"/>
        <v>1537.1582043559524</v>
      </c>
      <c r="Z82" s="43">
        <f t="shared" si="47"/>
        <v>10.0375</v>
      </c>
      <c r="AA82" s="54">
        <f t="shared" si="48"/>
        <v>13.084000418787655</v>
      </c>
      <c r="AB82" s="54">
        <f t="shared" si="41"/>
        <v>23.915425637499997</v>
      </c>
      <c r="AC82" s="54">
        <f t="shared" si="33"/>
        <v>13.084000418787655</v>
      </c>
      <c r="AD82" s="50"/>
      <c r="AE82" s="50"/>
      <c r="AF82" s="50"/>
      <c r="AG82" s="50"/>
    </row>
    <row r="83" spans="1:33" x14ac:dyDescent="0.25">
      <c r="A83" s="61">
        <f t="shared" si="34"/>
        <v>6.6033054365710138</v>
      </c>
      <c r="B83" s="43">
        <f t="shared" si="42"/>
        <v>185</v>
      </c>
      <c r="C83" s="42">
        <f t="shared" si="35"/>
        <v>99.542600000000007</v>
      </c>
      <c r="D83" s="51">
        <f t="shared" si="35"/>
        <v>1700</v>
      </c>
      <c r="E83" s="56">
        <f t="shared" si="35"/>
        <v>0.2</v>
      </c>
      <c r="F83" s="57">
        <f t="shared" si="35"/>
        <v>980.23210993750001</v>
      </c>
      <c r="G83" s="58">
        <f t="shared" si="35"/>
        <v>2.6584931595742973E-4</v>
      </c>
      <c r="H83" s="58">
        <f t="shared" si="35"/>
        <v>4.3110319016750285E-4</v>
      </c>
      <c r="I83" s="48">
        <f t="shared" si="35"/>
        <v>99.542600000000007</v>
      </c>
      <c r="J83" s="49">
        <f t="shared" si="43"/>
        <v>7.7822977268751448E-3</v>
      </c>
      <c r="K83" s="50">
        <f t="shared" si="44"/>
        <v>6.6033054365710138</v>
      </c>
      <c r="L83" s="51">
        <f t="shared" si="26"/>
        <v>2423615.6253496055</v>
      </c>
      <c r="M83" s="49">
        <f t="shared" si="27"/>
        <v>2.3540797028112483E-2</v>
      </c>
      <c r="N83" s="43">
        <f t="shared" si="28"/>
        <v>85.917732214030977</v>
      </c>
      <c r="O83" s="43">
        <f t="shared" si="29"/>
        <v>85.917732214030977</v>
      </c>
      <c r="P83" s="52">
        <f t="shared" si="45"/>
        <v>14.950003173004644</v>
      </c>
      <c r="Q83" s="52">
        <f t="shared" si="36"/>
        <v>24.243034207876708</v>
      </c>
      <c r="R83" s="54">
        <f t="shared" si="46"/>
        <v>8.8031107970115379</v>
      </c>
      <c r="S83" s="54">
        <f t="shared" si="37"/>
        <v>202.22539101193178</v>
      </c>
      <c r="T83" s="54">
        <f t="shared" si="38"/>
        <v>100.86773538703562</v>
      </c>
      <c r="U83" s="54">
        <f t="shared" si="39"/>
        <v>101.35765562489614</v>
      </c>
      <c r="V83" s="54">
        <f t="shared" si="30"/>
        <v>988.73793083051362</v>
      </c>
      <c r="W83" s="54">
        <f t="shared" si="31"/>
        <v>797.45859173511064</v>
      </c>
      <c r="X83" s="54">
        <f t="shared" si="32"/>
        <v>801.33189276093083</v>
      </c>
      <c r="Y83" s="54">
        <f t="shared" si="40"/>
        <v>1598.7904844960415</v>
      </c>
      <c r="Z83" s="43">
        <f t="shared" si="47"/>
        <v>10.175000000000001</v>
      </c>
      <c r="AA83" s="54">
        <f t="shared" si="48"/>
        <v>12.759283184674494</v>
      </c>
      <c r="AB83" s="54">
        <f t="shared" si="41"/>
        <v>24.243034207876708</v>
      </c>
      <c r="AC83" s="54">
        <f t="shared" si="33"/>
        <v>12.759283184674494</v>
      </c>
      <c r="AD83" s="50"/>
      <c r="AE83" s="50"/>
      <c r="AF83" s="50"/>
      <c r="AG83" s="50"/>
    </row>
    <row r="84" spans="1:33" x14ac:dyDescent="0.25">
      <c r="A84" s="61">
        <f t="shared" si="34"/>
        <v>6.6925392938219739</v>
      </c>
      <c r="B84" s="43">
        <f t="shared" si="42"/>
        <v>187.5</v>
      </c>
      <c r="C84" s="42">
        <f t="shared" si="35"/>
        <v>99.542600000000007</v>
      </c>
      <c r="D84" s="51">
        <f t="shared" si="35"/>
        <v>1700</v>
      </c>
      <c r="E84" s="56">
        <f t="shared" si="35"/>
        <v>0.2</v>
      </c>
      <c r="F84" s="57">
        <f t="shared" si="35"/>
        <v>980.23210993750001</v>
      </c>
      <c r="G84" s="58">
        <f t="shared" si="35"/>
        <v>2.6584931595742973E-4</v>
      </c>
      <c r="H84" s="58">
        <f t="shared" si="35"/>
        <v>4.3110319016750285E-4</v>
      </c>
      <c r="I84" s="48">
        <f t="shared" si="35"/>
        <v>99.542600000000007</v>
      </c>
      <c r="J84" s="49">
        <f t="shared" si="43"/>
        <v>7.7822977268751448E-3</v>
      </c>
      <c r="K84" s="50">
        <f t="shared" si="44"/>
        <v>6.6925392938219739</v>
      </c>
      <c r="L84" s="51">
        <f t="shared" si="26"/>
        <v>2456367.1878543301</v>
      </c>
      <c r="M84" s="49">
        <f t="shared" si="27"/>
        <v>2.3539393465659732E-2</v>
      </c>
      <c r="N84" s="43">
        <f t="shared" si="28"/>
        <v>88.250260935704645</v>
      </c>
      <c r="O84" s="43">
        <f t="shared" si="29"/>
        <v>88.250260935704645</v>
      </c>
      <c r="P84" s="52">
        <f t="shared" si="45"/>
        <v>15.152030242910115</v>
      </c>
      <c r="Q84" s="52">
        <f t="shared" si="36"/>
        <v>24.570642778253426</v>
      </c>
      <c r="R84" s="54">
        <f t="shared" si="46"/>
        <v>8.8031107970115379</v>
      </c>
      <c r="S84" s="54">
        <f t="shared" si="37"/>
        <v>207.42008409556129</v>
      </c>
      <c r="T84" s="54">
        <f t="shared" si="38"/>
        <v>103.40229117861476</v>
      </c>
      <c r="U84" s="54">
        <f t="shared" si="39"/>
        <v>104.01779291694653</v>
      </c>
      <c r="V84" s="54">
        <f t="shared" si="30"/>
        <v>1013.5824605438529</v>
      </c>
      <c r="W84" s="54">
        <f t="shared" si="31"/>
        <v>828.5439998286439</v>
      </c>
      <c r="X84" s="54">
        <f t="shared" si="32"/>
        <v>833.47590478322536</v>
      </c>
      <c r="Y84" s="54">
        <f t="shared" si="40"/>
        <v>1662.0199046118692</v>
      </c>
      <c r="Z84" s="43">
        <f t="shared" si="47"/>
        <v>10.3125</v>
      </c>
      <c r="AA84" s="54">
        <f t="shared" si="48"/>
        <v>12.446532715381187</v>
      </c>
      <c r="AB84" s="54">
        <f t="shared" si="41"/>
        <v>24.570642778253426</v>
      </c>
      <c r="AC84" s="54">
        <f t="shared" si="33"/>
        <v>12.446532715381187</v>
      </c>
      <c r="AD84" s="50"/>
      <c r="AE84" s="50"/>
      <c r="AF84" s="50"/>
      <c r="AG84" s="50"/>
    </row>
    <row r="85" spans="1:33" x14ac:dyDescent="0.25">
      <c r="A85" s="61">
        <f t="shared" si="34"/>
        <v>6.7817731510729331</v>
      </c>
      <c r="B85" s="43">
        <f t="shared" si="42"/>
        <v>190</v>
      </c>
      <c r="C85" s="42">
        <f t="shared" si="35"/>
        <v>99.542600000000007</v>
      </c>
      <c r="D85" s="51">
        <f t="shared" si="35"/>
        <v>1700</v>
      </c>
      <c r="E85" s="56">
        <f t="shared" si="35"/>
        <v>0.2</v>
      </c>
      <c r="F85" s="57">
        <f t="shared" si="35"/>
        <v>980.23210993750001</v>
      </c>
      <c r="G85" s="58">
        <f t="shared" si="35"/>
        <v>2.6584931595742973E-4</v>
      </c>
      <c r="H85" s="58">
        <f t="shared" si="35"/>
        <v>4.3110319016750285E-4</v>
      </c>
      <c r="I85" s="48">
        <f t="shared" si="35"/>
        <v>99.542600000000007</v>
      </c>
      <c r="J85" s="49">
        <f t="shared" si="43"/>
        <v>7.7822977268751448E-3</v>
      </c>
      <c r="K85" s="50">
        <f t="shared" si="44"/>
        <v>6.7817731510729331</v>
      </c>
      <c r="L85" s="51">
        <f t="shared" si="26"/>
        <v>2489118.7503590542</v>
      </c>
      <c r="M85" s="49">
        <f t="shared" si="27"/>
        <v>2.3538024834042597E-2</v>
      </c>
      <c r="N85" s="43">
        <f t="shared" si="28"/>
        <v>90.614021359654885</v>
      </c>
      <c r="O85" s="43">
        <f t="shared" si="29"/>
        <v>90.614021359654885</v>
      </c>
      <c r="P85" s="52">
        <f t="shared" si="45"/>
        <v>15.354057312815581</v>
      </c>
      <c r="Q85" s="52">
        <f t="shared" si="36"/>
        <v>24.898251348630133</v>
      </c>
      <c r="R85" s="54">
        <f t="shared" si="46"/>
        <v>8.8031107970115379</v>
      </c>
      <c r="S85" s="54">
        <f t="shared" si="37"/>
        <v>212.67724058374395</v>
      </c>
      <c r="T85" s="54">
        <f t="shared" si="38"/>
        <v>105.96807867247047</v>
      </c>
      <c r="U85" s="54">
        <f t="shared" si="39"/>
        <v>106.70916191127348</v>
      </c>
      <c r="V85" s="54">
        <f t="shared" si="30"/>
        <v>1038.7331334313872</v>
      </c>
      <c r="W85" s="54">
        <f t="shared" si="31"/>
        <v>860.42457041749537</v>
      </c>
      <c r="X85" s="54">
        <f t="shared" si="32"/>
        <v>866.4419129547847</v>
      </c>
      <c r="Y85" s="54">
        <f t="shared" si="40"/>
        <v>1726.8664833722801</v>
      </c>
      <c r="Z85" s="43">
        <f t="shared" si="47"/>
        <v>10.45</v>
      </c>
      <c r="AA85" s="54">
        <f t="shared" si="48"/>
        <v>12.145166885377817</v>
      </c>
      <c r="AB85" s="54">
        <f t="shared" si="41"/>
        <v>24.898251348630133</v>
      </c>
      <c r="AC85" s="54">
        <f t="shared" si="33"/>
        <v>12.145166885377817</v>
      </c>
      <c r="AD85" s="50"/>
      <c r="AE85" s="50"/>
      <c r="AF85" s="50"/>
      <c r="AG85" s="50"/>
    </row>
    <row r="86" spans="1:33" x14ac:dyDescent="0.25">
      <c r="A86" s="61">
        <f t="shared" si="34"/>
        <v>6.8710070083238932</v>
      </c>
      <c r="B86" s="43">
        <f t="shared" si="42"/>
        <v>192.5</v>
      </c>
      <c r="C86" s="42">
        <f t="shared" si="35"/>
        <v>99.542600000000007</v>
      </c>
      <c r="D86" s="51">
        <f t="shared" si="35"/>
        <v>1700</v>
      </c>
      <c r="E86" s="56">
        <f t="shared" si="35"/>
        <v>0.2</v>
      </c>
      <c r="F86" s="57">
        <f t="shared" si="35"/>
        <v>980.23210993750001</v>
      </c>
      <c r="G86" s="58">
        <f t="shared" si="35"/>
        <v>2.6584931595742973E-4</v>
      </c>
      <c r="H86" s="58">
        <f t="shared" si="35"/>
        <v>4.3110319016750285E-4</v>
      </c>
      <c r="I86" s="48">
        <f t="shared" si="35"/>
        <v>99.542600000000007</v>
      </c>
      <c r="J86" s="49">
        <f t="shared" si="43"/>
        <v>7.7822977268751448E-3</v>
      </c>
      <c r="K86" s="50">
        <f t="shared" si="44"/>
        <v>6.8710070083238932</v>
      </c>
      <c r="L86" s="51">
        <f t="shared" si="26"/>
        <v>2521870.3128637788</v>
      </c>
      <c r="M86" s="49">
        <f t="shared" si="27"/>
        <v>2.35366898232802E-2</v>
      </c>
      <c r="N86" s="43">
        <f t="shared" si="28"/>
        <v>93.0090133825762</v>
      </c>
      <c r="O86" s="43">
        <f t="shared" si="29"/>
        <v>93.0090133825762</v>
      </c>
      <c r="P86" s="52">
        <f t="shared" si="45"/>
        <v>15.556084382721048</v>
      </c>
      <c r="Q86" s="52">
        <f t="shared" si="36"/>
        <v>25.225859919006844</v>
      </c>
      <c r="R86" s="54">
        <f t="shared" si="46"/>
        <v>8.8031107970115379</v>
      </c>
      <c r="S86" s="54">
        <f t="shared" si="37"/>
        <v>217.99686026986876</v>
      </c>
      <c r="T86" s="54">
        <f t="shared" si="38"/>
        <v>108.56509776529725</v>
      </c>
      <c r="U86" s="54">
        <f t="shared" si="39"/>
        <v>109.43176250457149</v>
      </c>
      <c r="V86" s="54">
        <f t="shared" si="30"/>
        <v>1064.1899484804828</v>
      </c>
      <c r="W86" s="54">
        <f t="shared" si="31"/>
        <v>893.11031281280862</v>
      </c>
      <c r="X86" s="54">
        <f t="shared" si="32"/>
        <v>900.23992658675263</v>
      </c>
      <c r="Y86" s="54">
        <f t="shared" si="40"/>
        <v>1793.3502393995614</v>
      </c>
      <c r="Z86" s="43">
        <f t="shared" si="47"/>
        <v>10.5875</v>
      </c>
      <c r="AA86" s="54">
        <f t="shared" si="48"/>
        <v>11.854638613068044</v>
      </c>
      <c r="AB86" s="54">
        <f t="shared" si="41"/>
        <v>25.225859919006844</v>
      </c>
      <c r="AC86" s="54">
        <f t="shared" si="33"/>
        <v>11.854638613068044</v>
      </c>
      <c r="AD86" s="50"/>
      <c r="AE86" s="50"/>
      <c r="AF86" s="50"/>
      <c r="AG86" s="50"/>
    </row>
    <row r="87" spans="1:33" x14ac:dyDescent="0.25">
      <c r="A87" s="61">
        <f t="shared" si="34"/>
        <v>6.9602408655748524</v>
      </c>
      <c r="B87" s="43">
        <f t="shared" si="42"/>
        <v>195</v>
      </c>
      <c r="C87" s="42">
        <f t="shared" si="35"/>
        <v>99.542600000000007</v>
      </c>
      <c r="D87" s="51">
        <f t="shared" si="35"/>
        <v>1700</v>
      </c>
      <c r="E87" s="56">
        <f t="shared" si="35"/>
        <v>0.2</v>
      </c>
      <c r="F87" s="57">
        <f t="shared" si="35"/>
        <v>980.23210993750001</v>
      </c>
      <c r="G87" s="58">
        <f t="shared" si="35"/>
        <v>2.6584931595742973E-4</v>
      </c>
      <c r="H87" s="58">
        <f t="shared" si="35"/>
        <v>4.3110319016750285E-4</v>
      </c>
      <c r="I87" s="48">
        <f t="shared" si="35"/>
        <v>99.542600000000007</v>
      </c>
      <c r="J87" s="49">
        <f t="shared" si="43"/>
        <v>7.7822977268751448E-3</v>
      </c>
      <c r="K87" s="50">
        <f t="shared" si="44"/>
        <v>6.9602408655748524</v>
      </c>
      <c r="L87" s="51">
        <f t="shared" si="26"/>
        <v>2554621.8753685029</v>
      </c>
      <c r="M87" s="49">
        <f t="shared" si="27"/>
        <v>2.3535387188625106E-2</v>
      </c>
      <c r="N87" s="43">
        <f t="shared" si="28"/>
        <v>95.435236903737035</v>
      </c>
      <c r="O87" s="43">
        <f t="shared" si="29"/>
        <v>95.435236903737035</v>
      </c>
      <c r="P87" s="52">
        <f t="shared" si="45"/>
        <v>15.758111452626519</v>
      </c>
      <c r="Q87" s="52">
        <f t="shared" si="36"/>
        <v>25.553468489383562</v>
      </c>
      <c r="R87" s="54">
        <f t="shared" si="46"/>
        <v>8.8031107970115379</v>
      </c>
      <c r="S87" s="54">
        <f t="shared" si="37"/>
        <v>223.37894295247261</v>
      </c>
      <c r="T87" s="54">
        <f t="shared" si="38"/>
        <v>111.19334835636356</v>
      </c>
      <c r="U87" s="54">
        <f t="shared" si="39"/>
        <v>112.18559459610906</v>
      </c>
      <c r="V87" s="54">
        <f t="shared" si="30"/>
        <v>1089.952904703737</v>
      </c>
      <c r="W87" s="54">
        <f t="shared" si="31"/>
        <v>926.61123630302973</v>
      </c>
      <c r="X87" s="54">
        <f t="shared" si="32"/>
        <v>934.87995496757549</v>
      </c>
      <c r="Y87" s="54">
        <f t="shared" si="40"/>
        <v>1861.4911912706052</v>
      </c>
      <c r="Z87" s="43">
        <f t="shared" si="47"/>
        <v>10.725</v>
      </c>
      <c r="AA87" s="54">
        <f t="shared" si="48"/>
        <v>11.574433354370205</v>
      </c>
      <c r="AB87" s="54">
        <f t="shared" si="41"/>
        <v>25.553468489383562</v>
      </c>
      <c r="AC87" s="54">
        <f t="shared" si="33"/>
        <v>11.574433354370205</v>
      </c>
      <c r="AD87" s="50"/>
      <c r="AE87" s="50"/>
      <c r="AF87" s="50"/>
      <c r="AG87" s="50"/>
    </row>
    <row r="88" spans="1:33" x14ac:dyDescent="0.25">
      <c r="A88" s="61">
        <f t="shared" si="34"/>
        <v>7.0494747228258126</v>
      </c>
      <c r="B88" s="43">
        <f t="shared" si="42"/>
        <v>197.5</v>
      </c>
      <c r="C88" s="42">
        <f t="shared" si="35"/>
        <v>99.542600000000007</v>
      </c>
      <c r="D88" s="51">
        <f t="shared" si="35"/>
        <v>1700</v>
      </c>
      <c r="E88" s="56">
        <f t="shared" si="35"/>
        <v>0.2</v>
      </c>
      <c r="F88" s="57">
        <f t="shared" si="35"/>
        <v>980.23210993750001</v>
      </c>
      <c r="G88" s="58">
        <f t="shared" si="35"/>
        <v>2.6584931595742973E-4</v>
      </c>
      <c r="H88" s="58">
        <f t="shared" si="35"/>
        <v>4.3110319016750285E-4</v>
      </c>
      <c r="I88" s="48">
        <f t="shared" si="35"/>
        <v>99.542600000000007</v>
      </c>
      <c r="J88" s="49">
        <f t="shared" si="43"/>
        <v>7.7822977268751448E-3</v>
      </c>
      <c r="K88" s="50">
        <f t="shared" si="44"/>
        <v>7.0494747228258126</v>
      </c>
      <c r="L88" s="51">
        <f t="shared" si="26"/>
        <v>2587373.4378732275</v>
      </c>
      <c r="M88" s="49">
        <f t="shared" si="27"/>
        <v>2.3534115746532937E-2</v>
      </c>
      <c r="N88" s="43">
        <f t="shared" si="28"/>
        <v>97.892691824883542</v>
      </c>
      <c r="O88" s="43">
        <f t="shared" si="29"/>
        <v>97.892691824883542</v>
      </c>
      <c r="P88" s="52">
        <f t="shared" si="45"/>
        <v>15.960138522531986</v>
      </c>
      <c r="Q88" s="52">
        <f t="shared" si="36"/>
        <v>25.881077059760269</v>
      </c>
      <c r="R88" s="54">
        <f t="shared" si="46"/>
        <v>8.8031107970115379</v>
      </c>
      <c r="S88" s="54">
        <f t="shared" si="37"/>
        <v>228.82348843504781</v>
      </c>
      <c r="T88" s="54">
        <f t="shared" si="38"/>
        <v>113.85283034741553</v>
      </c>
      <c r="U88" s="54">
        <f t="shared" si="39"/>
        <v>114.97065808763227</v>
      </c>
      <c r="V88" s="54">
        <f t="shared" si="30"/>
        <v>1116.0220011380336</v>
      </c>
      <c r="W88" s="54">
        <f t="shared" si="31"/>
        <v>960.93735015446862</v>
      </c>
      <c r="X88" s="54">
        <f t="shared" si="32"/>
        <v>970.37200736356294</v>
      </c>
      <c r="Y88" s="54">
        <f t="shared" si="40"/>
        <v>1931.3093575180314</v>
      </c>
      <c r="Z88" s="43">
        <f t="shared" si="47"/>
        <v>10.862500000000001</v>
      </c>
      <c r="AA88" s="54">
        <f t="shared" si="48"/>
        <v>11.30406680337056</v>
      </c>
      <c r="AB88" s="54">
        <f t="shared" si="41"/>
        <v>25.881077059760269</v>
      </c>
      <c r="AC88" s="54">
        <f t="shared" si="33"/>
        <v>11.30406680337056</v>
      </c>
      <c r="AD88" s="50"/>
      <c r="AE88" s="50"/>
      <c r="AF88" s="50"/>
      <c r="AG88" s="50"/>
    </row>
    <row r="89" spans="1:33" x14ac:dyDescent="0.25">
      <c r="A89" s="61">
        <f t="shared" si="34"/>
        <v>7.1387085800767718</v>
      </c>
      <c r="B89" s="43">
        <f>B88+2.5</f>
        <v>200</v>
      </c>
      <c r="C89" s="42">
        <f t="shared" si="35"/>
        <v>99.542600000000007</v>
      </c>
      <c r="D89" s="51">
        <f t="shared" si="35"/>
        <v>1700</v>
      </c>
      <c r="E89" s="56">
        <f t="shared" si="35"/>
        <v>0.2</v>
      </c>
      <c r="F89" s="57">
        <f t="shared" si="35"/>
        <v>980.23210993750001</v>
      </c>
      <c r="G89" s="58">
        <f t="shared" si="35"/>
        <v>2.6584931595742973E-4</v>
      </c>
      <c r="H89" s="58">
        <f t="shared" si="35"/>
        <v>4.3110319016750285E-4</v>
      </c>
      <c r="I89" s="48">
        <f t="shared" si="35"/>
        <v>99.542600000000007</v>
      </c>
      <c r="J89" s="49">
        <f>PI()*(I89/2000)^2</f>
        <v>7.7822977268751448E-3</v>
      </c>
      <c r="K89" s="50">
        <f>B89/J89/3600</f>
        <v>7.1387085800767718</v>
      </c>
      <c r="L89" s="51">
        <f t="shared" si="26"/>
        <v>2620125.0003779521</v>
      </c>
      <c r="M89" s="49">
        <f t="shared" si="27"/>
        <v>2.3532874370928058E-2</v>
      </c>
      <c r="N89" s="43">
        <f t="shared" si="28"/>
        <v>100.38137805014699</v>
      </c>
      <c r="O89" s="43">
        <f t="shared" si="29"/>
        <v>100.38137805014699</v>
      </c>
      <c r="P89" s="52">
        <f>(B89/3600)*G89/2/PI()/G$4/0.000000000001*(LN(G$3/(C89/2000))+C$4)/100000</f>
        <v>16.162165592437454</v>
      </c>
      <c r="Q89" s="52">
        <f t="shared" si="36"/>
        <v>26.208685630136991</v>
      </c>
      <c r="R89" s="54">
        <f>R88</f>
        <v>8.8031107970115379</v>
      </c>
      <c r="S89" s="54">
        <f t="shared" si="37"/>
        <v>234.33049652585689</v>
      </c>
      <c r="T89" s="54">
        <f t="shared" si="38"/>
        <v>116.54354364258444</v>
      </c>
      <c r="U89" s="54">
        <f t="shared" si="39"/>
        <v>117.78695288327243</v>
      </c>
      <c r="V89" s="54">
        <f t="shared" si="30"/>
        <v>1142.3972368436366</v>
      </c>
      <c r="W89" s="54">
        <f t="shared" si="31"/>
        <v>996.09866361183265</v>
      </c>
      <c r="X89" s="54">
        <f t="shared" si="32"/>
        <v>1006.7260930194227</v>
      </c>
      <c r="Y89" s="54">
        <f t="shared" si="40"/>
        <v>2002.8247566312552</v>
      </c>
      <c r="Z89" s="43">
        <f>B89*(C$1-C$2)*1.1/1000</f>
        <v>11</v>
      </c>
      <c r="AA89" s="54">
        <f>Z89/(W89/1000)</f>
        <v>11.043082780689851</v>
      </c>
      <c r="AB89" s="54">
        <f t="shared" si="41"/>
        <v>26.208685630136991</v>
      </c>
      <c r="AC89" s="54">
        <f t="shared" si="33"/>
        <v>11.043082780689851</v>
      </c>
      <c r="AD89" s="50"/>
      <c r="AE89" s="50"/>
      <c r="AF89" s="50"/>
      <c r="AG89" s="50"/>
    </row>
    <row r="90" spans="1:33" x14ac:dyDescent="0.25">
      <c r="A90" s="61">
        <f t="shared" si="34"/>
        <v>7.2279424373277319</v>
      </c>
      <c r="B90" s="43">
        <f t="shared" ref="B90:B153" si="49">B89+2.5</f>
        <v>202.5</v>
      </c>
      <c r="C90" s="42">
        <f t="shared" si="35"/>
        <v>99.542600000000007</v>
      </c>
      <c r="D90" s="51">
        <f t="shared" si="35"/>
        <v>1700</v>
      </c>
      <c r="E90" s="56">
        <f t="shared" si="35"/>
        <v>0.2</v>
      </c>
      <c r="F90" s="57">
        <f t="shared" si="35"/>
        <v>980.23210993750001</v>
      </c>
      <c r="G90" s="58">
        <f t="shared" si="35"/>
        <v>2.6584931595742973E-4</v>
      </c>
      <c r="H90" s="58">
        <f t="shared" si="35"/>
        <v>4.3110319016750285E-4</v>
      </c>
      <c r="I90" s="48">
        <f t="shared" si="35"/>
        <v>99.542600000000007</v>
      </c>
      <c r="J90" s="49">
        <f t="shared" ref="J90:J153" si="50">PI()*(I90/2000)^2</f>
        <v>7.7822977268751448E-3</v>
      </c>
      <c r="K90" s="50">
        <f t="shared" ref="K90:K153" si="51">B90/J90/3600</f>
        <v>7.2279424373277319</v>
      </c>
      <c r="L90" s="51">
        <f t="shared" si="26"/>
        <v>2652876.5628826763</v>
      </c>
      <c r="M90" s="49">
        <f t="shared" si="27"/>
        <v>2.3531661989740393E-2</v>
      </c>
      <c r="N90" s="43">
        <f t="shared" si="28"/>
        <v>102.90129548595733</v>
      </c>
      <c r="O90" s="43">
        <f t="shared" si="29"/>
        <v>102.90129548595733</v>
      </c>
      <c r="P90" s="52">
        <f t="shared" ref="P90:P153" si="52">(B90/3600)*G90/2/PI()/G$4/0.000000000001*(LN(G$3/(C90/2000))+C$4)/100000</f>
        <v>16.364192662342923</v>
      </c>
      <c r="Q90" s="52">
        <f t="shared" si="36"/>
        <v>26.536294200513698</v>
      </c>
      <c r="R90" s="54">
        <f t="shared" ref="R90:R153" si="53">R89</f>
        <v>8.8031107970115379</v>
      </c>
      <c r="S90" s="54">
        <f t="shared" si="37"/>
        <v>239.89996703775978</v>
      </c>
      <c r="T90" s="54">
        <f t="shared" si="38"/>
        <v>119.26548814830025</v>
      </c>
      <c r="U90" s="54">
        <f t="shared" si="39"/>
        <v>120.63447888945949</v>
      </c>
      <c r="V90" s="54">
        <f t="shared" si="30"/>
        <v>1169.0786109033425</v>
      </c>
      <c r="W90" s="54">
        <f t="shared" si="31"/>
        <v>1032.1051858987521</v>
      </c>
      <c r="X90" s="54">
        <f t="shared" si="32"/>
        <v>1043.9522211587841</v>
      </c>
      <c r="Y90" s="54">
        <f t="shared" si="40"/>
        <v>2076.0574070575362</v>
      </c>
      <c r="Z90" s="43">
        <f t="shared" ref="Z90:Z153" si="54">B90*(C$1-C$2)*1.1/1000</f>
        <v>11.137499999999999</v>
      </c>
      <c r="AA90" s="54">
        <f t="shared" ref="AA90:AA153" si="55">Z90/(W90/1000)</f>
        <v>10.791051292220299</v>
      </c>
      <c r="AB90" s="54">
        <f t="shared" si="41"/>
        <v>26.536294200513698</v>
      </c>
      <c r="AC90" s="54">
        <f t="shared" si="33"/>
        <v>10.791051292220299</v>
      </c>
      <c r="AD90" s="50"/>
      <c r="AE90" s="50"/>
      <c r="AF90" s="50"/>
      <c r="AG90" s="50"/>
    </row>
    <row r="91" spans="1:33" x14ac:dyDescent="0.25">
      <c r="A91" s="61">
        <f t="shared" si="34"/>
        <v>7.3171762945786911</v>
      </c>
      <c r="B91" s="43">
        <f t="shared" si="49"/>
        <v>205</v>
      </c>
      <c r="C91" s="42">
        <f t="shared" ref="C91:I106" si="56">C90</f>
        <v>99.542600000000007</v>
      </c>
      <c r="D91" s="51">
        <f t="shared" si="56"/>
        <v>1700</v>
      </c>
      <c r="E91" s="56">
        <f t="shared" si="56"/>
        <v>0.2</v>
      </c>
      <c r="F91" s="57">
        <f t="shared" si="56"/>
        <v>980.23210993750001</v>
      </c>
      <c r="G91" s="58">
        <f t="shared" si="56"/>
        <v>2.6584931595742973E-4</v>
      </c>
      <c r="H91" s="58">
        <f t="shared" si="56"/>
        <v>4.3110319016750285E-4</v>
      </c>
      <c r="I91" s="48">
        <f t="shared" si="56"/>
        <v>99.542600000000007</v>
      </c>
      <c r="J91" s="49">
        <f t="shared" si="50"/>
        <v>7.7822977268751448E-3</v>
      </c>
      <c r="K91" s="50">
        <f t="shared" si="51"/>
        <v>7.3171762945786911</v>
      </c>
      <c r="L91" s="51">
        <f t="shared" si="26"/>
        <v>2685628.1253874009</v>
      </c>
      <c r="M91" s="49">
        <f t="shared" si="27"/>
        <v>2.3530477581690377E-2</v>
      </c>
      <c r="N91" s="43">
        <f t="shared" si="28"/>
        <v>105.45244404095952</v>
      </c>
      <c r="O91" s="43">
        <f t="shared" si="29"/>
        <v>105.45244404095952</v>
      </c>
      <c r="P91" s="52">
        <f t="shared" si="52"/>
        <v>16.566219732248388</v>
      </c>
      <c r="Q91" s="52">
        <f t="shared" si="36"/>
        <v>26.863902770890412</v>
      </c>
      <c r="R91" s="54">
        <f t="shared" si="53"/>
        <v>8.8031107970115379</v>
      </c>
      <c r="S91" s="54">
        <f t="shared" si="37"/>
        <v>245.5318997880463</v>
      </c>
      <c r="T91" s="54">
        <f t="shared" si="38"/>
        <v>122.0186637732079</v>
      </c>
      <c r="U91" s="54">
        <f t="shared" si="39"/>
        <v>123.5132360148384</v>
      </c>
      <c r="V91" s="54">
        <f t="shared" si="30"/>
        <v>1196.0661224216599</v>
      </c>
      <c r="W91" s="54">
        <f t="shared" si="31"/>
        <v>1068.9669262182742</v>
      </c>
      <c r="X91" s="54">
        <f t="shared" si="32"/>
        <v>1082.0604009846954</v>
      </c>
      <c r="Y91" s="54">
        <f t="shared" si="40"/>
        <v>2151.0273272029699</v>
      </c>
      <c r="Z91" s="43">
        <f t="shared" si="54"/>
        <v>11.275000000000002</v>
      </c>
      <c r="AA91" s="54">
        <f t="shared" si="55"/>
        <v>10.547566742675574</v>
      </c>
      <c r="AB91" s="54">
        <f t="shared" si="41"/>
        <v>26.863902770890412</v>
      </c>
      <c r="AC91" s="54">
        <f t="shared" si="33"/>
        <v>10.547566742675574</v>
      </c>
      <c r="AD91" s="50"/>
      <c r="AE91" s="50"/>
      <c r="AF91" s="50"/>
    </row>
    <row r="92" spans="1:33" x14ac:dyDescent="0.25">
      <c r="A92" s="61">
        <f t="shared" si="34"/>
        <v>7.4064101518296512</v>
      </c>
      <c r="B92" s="43">
        <f t="shared" si="49"/>
        <v>207.5</v>
      </c>
      <c r="C92" s="42">
        <f t="shared" si="56"/>
        <v>99.542600000000007</v>
      </c>
      <c r="D92" s="51">
        <f t="shared" si="56"/>
        <v>1700</v>
      </c>
      <c r="E92" s="56">
        <f t="shared" si="56"/>
        <v>0.2</v>
      </c>
      <c r="F92" s="57">
        <f t="shared" si="56"/>
        <v>980.23210993750001</v>
      </c>
      <c r="G92" s="58">
        <f t="shared" si="56"/>
        <v>2.6584931595742973E-4</v>
      </c>
      <c r="H92" s="58">
        <f t="shared" si="56"/>
        <v>4.3110319016750285E-4</v>
      </c>
      <c r="I92" s="48">
        <f t="shared" si="56"/>
        <v>99.542600000000007</v>
      </c>
      <c r="J92" s="49">
        <f t="shared" si="50"/>
        <v>7.7822977268751448E-3</v>
      </c>
      <c r="K92" s="50">
        <f t="shared" si="51"/>
        <v>7.4064101518296512</v>
      </c>
      <c r="L92" s="51">
        <f t="shared" si="26"/>
        <v>2718379.687892125</v>
      </c>
      <c r="M92" s="49">
        <f t="shared" si="27"/>
        <v>2.3529320173301702E-2</v>
      </c>
      <c r="N92" s="43">
        <f t="shared" si="28"/>
        <v>108.03482362593476</v>
      </c>
      <c r="O92" s="43">
        <f t="shared" si="29"/>
        <v>108.03482362593476</v>
      </c>
      <c r="P92" s="52">
        <f t="shared" si="52"/>
        <v>16.768246802153861</v>
      </c>
      <c r="Q92" s="52">
        <f t="shared" si="36"/>
        <v>27.19151134126712</v>
      </c>
      <c r="R92" s="54">
        <f t="shared" si="53"/>
        <v>8.8031107970115379</v>
      </c>
      <c r="S92" s="54">
        <f t="shared" si="37"/>
        <v>251.22629459827897</v>
      </c>
      <c r="T92" s="54">
        <f t="shared" si="38"/>
        <v>124.80307042808863</v>
      </c>
      <c r="U92" s="54">
        <f t="shared" si="39"/>
        <v>126.42322417019035</v>
      </c>
      <c r="V92" s="54">
        <f t="shared" si="30"/>
        <v>1223.3597705240372</v>
      </c>
      <c r="W92" s="54">
        <f t="shared" si="31"/>
        <v>1106.69389375335</v>
      </c>
      <c r="X92" s="54">
        <f t="shared" si="32"/>
        <v>1121.0606416801068</v>
      </c>
      <c r="Y92" s="54">
        <f t="shared" si="40"/>
        <v>2227.754535433457</v>
      </c>
      <c r="Z92" s="43">
        <f t="shared" si="54"/>
        <v>11.412500000000001</v>
      </c>
      <c r="AA92" s="54">
        <f t="shared" si="55"/>
        <v>10.31224628997864</v>
      </c>
      <c r="AB92" s="54">
        <f t="shared" si="41"/>
        <v>27.19151134126712</v>
      </c>
      <c r="AC92" s="54">
        <f t="shared" si="33"/>
        <v>10.31224628997864</v>
      </c>
      <c r="AD92" s="50"/>
      <c r="AE92" s="50"/>
      <c r="AF92" s="50"/>
    </row>
    <row r="93" spans="1:33" x14ac:dyDescent="0.25">
      <c r="A93" s="61">
        <f t="shared" si="34"/>
        <v>7.4956440090806105</v>
      </c>
      <c r="B93" s="43">
        <f t="shared" si="49"/>
        <v>210</v>
      </c>
      <c r="C93" s="42">
        <f t="shared" si="56"/>
        <v>99.542600000000007</v>
      </c>
      <c r="D93" s="51">
        <f t="shared" si="56"/>
        <v>1700</v>
      </c>
      <c r="E93" s="56">
        <f t="shared" si="56"/>
        <v>0.2</v>
      </c>
      <c r="F93" s="57">
        <f t="shared" si="56"/>
        <v>980.23210993750001</v>
      </c>
      <c r="G93" s="58">
        <f t="shared" si="56"/>
        <v>2.6584931595742973E-4</v>
      </c>
      <c r="H93" s="58">
        <f t="shared" si="56"/>
        <v>4.3110319016750285E-4</v>
      </c>
      <c r="I93" s="48">
        <f t="shared" si="56"/>
        <v>99.542600000000007</v>
      </c>
      <c r="J93" s="49">
        <f t="shared" si="50"/>
        <v>7.7822977268751448E-3</v>
      </c>
      <c r="K93" s="50">
        <f t="shared" si="51"/>
        <v>7.4956440090806105</v>
      </c>
      <c r="L93" s="51">
        <f t="shared" si="26"/>
        <v>2751131.2503968496</v>
      </c>
      <c r="M93" s="49">
        <f t="shared" si="27"/>
        <v>2.3528188836123082E-2</v>
      </c>
      <c r="N93" s="43">
        <f t="shared" si="28"/>
        <v>110.64843415372503</v>
      </c>
      <c r="O93" s="43">
        <f t="shared" si="29"/>
        <v>110.64843415372503</v>
      </c>
      <c r="P93" s="52">
        <f t="shared" si="52"/>
        <v>16.970273872059327</v>
      </c>
      <c r="Q93" s="52">
        <f t="shared" si="36"/>
        <v>27.519119911643834</v>
      </c>
      <c r="R93" s="54">
        <f t="shared" si="53"/>
        <v>8.8031107970115379</v>
      </c>
      <c r="S93" s="54">
        <f t="shared" si="37"/>
        <v>256.98315129414169</v>
      </c>
      <c r="T93" s="54">
        <f t="shared" si="38"/>
        <v>127.61870802578436</v>
      </c>
      <c r="U93" s="54">
        <f t="shared" si="39"/>
        <v>129.36444326835735</v>
      </c>
      <c r="V93" s="54">
        <f t="shared" si="30"/>
        <v>1250.9595543561236</v>
      </c>
      <c r="W93" s="54">
        <f t="shared" si="31"/>
        <v>1145.2960976672955</v>
      </c>
      <c r="X93" s="54">
        <f t="shared" si="32"/>
        <v>1160.962952408335</v>
      </c>
      <c r="Y93" s="54">
        <f t="shared" si="40"/>
        <v>2306.2590500756305</v>
      </c>
      <c r="Z93" s="43">
        <f t="shared" si="54"/>
        <v>11.550000000000002</v>
      </c>
      <c r="AA93" s="54">
        <f t="shared" si="55"/>
        <v>10.084728327918601</v>
      </c>
      <c r="AB93" s="54">
        <f t="shared" si="41"/>
        <v>27.519119911643834</v>
      </c>
      <c r="AC93" s="54">
        <f t="shared" si="33"/>
        <v>10.084728327918601</v>
      </c>
    </row>
    <row r="94" spans="1:33" x14ac:dyDescent="0.25">
      <c r="A94" s="61">
        <f t="shared" si="34"/>
        <v>7.5848778663315706</v>
      </c>
      <c r="B94" s="43">
        <f t="shared" si="49"/>
        <v>212.5</v>
      </c>
      <c r="C94" s="42">
        <f t="shared" si="56"/>
        <v>99.542600000000007</v>
      </c>
      <c r="D94" s="51">
        <f t="shared" si="56"/>
        <v>1700</v>
      </c>
      <c r="E94" s="56">
        <f t="shared" si="56"/>
        <v>0.2</v>
      </c>
      <c r="F94" s="57">
        <f t="shared" si="56"/>
        <v>980.23210993750001</v>
      </c>
      <c r="G94" s="58">
        <f t="shared" si="56"/>
        <v>2.6584931595742973E-4</v>
      </c>
      <c r="H94" s="58">
        <f t="shared" si="56"/>
        <v>4.3110319016750285E-4</v>
      </c>
      <c r="I94" s="48">
        <f t="shared" si="56"/>
        <v>99.542600000000007</v>
      </c>
      <c r="J94" s="49">
        <f t="shared" si="50"/>
        <v>7.7822977268751448E-3</v>
      </c>
      <c r="K94" s="50">
        <f t="shared" si="51"/>
        <v>7.5848778663315706</v>
      </c>
      <c r="L94" s="51">
        <f t="shared" si="26"/>
        <v>2783882.8129015737</v>
      </c>
      <c r="M94" s="49">
        <f t="shared" si="27"/>
        <v>2.3527082684142196E-2</v>
      </c>
      <c r="N94" s="43">
        <f t="shared" si="28"/>
        <v>113.29327553916148</v>
      </c>
      <c r="O94" s="43">
        <f t="shared" si="29"/>
        <v>113.29327553916148</v>
      </c>
      <c r="P94" s="52">
        <f t="shared" si="52"/>
        <v>17.172300941964792</v>
      </c>
      <c r="Q94" s="52">
        <f t="shared" si="36"/>
        <v>27.846728482020538</v>
      </c>
      <c r="R94" s="54">
        <f t="shared" si="53"/>
        <v>8.8031107970115379</v>
      </c>
      <c r="S94" s="54">
        <f t="shared" si="37"/>
        <v>262.80246970529674</v>
      </c>
      <c r="T94" s="54">
        <f t="shared" si="38"/>
        <v>130.46557648112628</v>
      </c>
      <c r="U94" s="54">
        <f t="shared" si="39"/>
        <v>132.3368932241705</v>
      </c>
      <c r="V94" s="54">
        <f t="shared" si="30"/>
        <v>1278.8654730830669</v>
      </c>
      <c r="W94" s="54">
        <f t="shared" si="31"/>
        <v>1184.7835471042449</v>
      </c>
      <c r="X94" s="54">
        <f t="shared" si="32"/>
        <v>1201.7773423135143</v>
      </c>
      <c r="Y94" s="54">
        <f t="shared" si="40"/>
        <v>2386.5608894177594</v>
      </c>
      <c r="Z94" s="43">
        <f t="shared" si="54"/>
        <v>11.687500000000002</v>
      </c>
      <c r="AA94" s="54">
        <f t="shared" si="55"/>
        <v>9.8646710857571183</v>
      </c>
      <c r="AB94" s="54">
        <f t="shared" si="41"/>
        <v>27.846728482020538</v>
      </c>
      <c r="AC94" s="54">
        <f t="shared" si="33"/>
        <v>9.8646710857571183</v>
      </c>
    </row>
    <row r="95" spans="1:33" x14ac:dyDescent="0.25">
      <c r="A95" s="61">
        <f t="shared" si="34"/>
        <v>7.6741117235825298</v>
      </c>
      <c r="B95" s="43">
        <f t="shared" si="49"/>
        <v>215</v>
      </c>
      <c r="C95" s="42">
        <f t="shared" si="56"/>
        <v>99.542600000000007</v>
      </c>
      <c r="D95" s="51">
        <f t="shared" si="56"/>
        <v>1700</v>
      </c>
      <c r="E95" s="56">
        <f t="shared" si="56"/>
        <v>0.2</v>
      </c>
      <c r="F95" s="57">
        <f t="shared" si="56"/>
        <v>980.23210993750001</v>
      </c>
      <c r="G95" s="58">
        <f t="shared" si="56"/>
        <v>2.6584931595742973E-4</v>
      </c>
      <c r="H95" s="58">
        <f t="shared" si="56"/>
        <v>4.3110319016750285E-4</v>
      </c>
      <c r="I95" s="48">
        <f t="shared" si="56"/>
        <v>99.542600000000007</v>
      </c>
      <c r="J95" s="49">
        <f t="shared" si="50"/>
        <v>7.7822977268751448E-3</v>
      </c>
      <c r="K95" s="50">
        <f t="shared" si="51"/>
        <v>7.6741117235825298</v>
      </c>
      <c r="L95" s="51">
        <f t="shared" si="26"/>
        <v>2816634.3754062983</v>
      </c>
      <c r="M95" s="49">
        <f t="shared" si="27"/>
        <v>2.3526000871376393E-2</v>
      </c>
      <c r="N95" s="43">
        <f t="shared" si="28"/>
        <v>115.96934769899573</v>
      </c>
      <c r="O95" s="43">
        <f t="shared" si="29"/>
        <v>115.96934769899573</v>
      </c>
      <c r="P95" s="52">
        <f t="shared" si="52"/>
        <v>17.374328011870265</v>
      </c>
      <c r="Q95" s="52">
        <f t="shared" si="36"/>
        <v>28.174337052397252</v>
      </c>
      <c r="R95" s="54">
        <f t="shared" si="53"/>
        <v>8.8031107970115379</v>
      </c>
      <c r="S95" s="54">
        <f t="shared" si="37"/>
        <v>268.68424966524748</v>
      </c>
      <c r="T95" s="54">
        <f t="shared" si="38"/>
        <v>133.34367571086599</v>
      </c>
      <c r="U95" s="54">
        <f t="shared" si="39"/>
        <v>135.34057395438145</v>
      </c>
      <c r="V95" s="54">
        <f t="shared" si="30"/>
        <v>1307.0775258888393</v>
      </c>
      <c r="W95" s="54">
        <f t="shared" si="31"/>
        <v>1225.1662511895806</v>
      </c>
      <c r="X95" s="54">
        <f t="shared" si="32"/>
        <v>1243.513820521026</v>
      </c>
      <c r="Y95" s="54">
        <f t="shared" si="40"/>
        <v>2468.6800717106066</v>
      </c>
      <c r="Z95" s="43">
        <f t="shared" si="54"/>
        <v>11.825000000000001</v>
      </c>
      <c r="AA95" s="54">
        <f t="shared" si="55"/>
        <v>9.651751334578849</v>
      </c>
      <c r="AB95" s="54">
        <f t="shared" si="41"/>
        <v>28.174337052397252</v>
      </c>
      <c r="AC95" s="54">
        <f t="shared" si="33"/>
        <v>9.651751334578849</v>
      </c>
    </row>
    <row r="96" spans="1:33" x14ac:dyDescent="0.25">
      <c r="A96" s="61">
        <f t="shared" si="34"/>
        <v>7.7633455808334899</v>
      </c>
      <c r="B96" s="43">
        <f t="shared" si="49"/>
        <v>217.5</v>
      </c>
      <c r="C96" s="42">
        <f t="shared" si="56"/>
        <v>99.542600000000007</v>
      </c>
      <c r="D96" s="51">
        <f t="shared" si="56"/>
        <v>1700</v>
      </c>
      <c r="E96" s="56">
        <f t="shared" si="56"/>
        <v>0.2</v>
      </c>
      <c r="F96" s="57">
        <f t="shared" si="56"/>
        <v>980.23210993750001</v>
      </c>
      <c r="G96" s="58">
        <f t="shared" si="56"/>
        <v>2.6584931595742973E-4</v>
      </c>
      <c r="H96" s="58">
        <f t="shared" si="56"/>
        <v>4.3110319016750285E-4</v>
      </c>
      <c r="I96" s="48">
        <f t="shared" si="56"/>
        <v>99.542600000000007</v>
      </c>
      <c r="J96" s="49">
        <f t="shared" si="50"/>
        <v>7.7822977268751448E-3</v>
      </c>
      <c r="K96" s="50">
        <f t="shared" si="51"/>
        <v>7.7633455808334899</v>
      </c>
      <c r="L96" s="51">
        <f t="shared" si="26"/>
        <v>2849385.9379110225</v>
      </c>
      <c r="M96" s="49">
        <f t="shared" si="27"/>
        <v>2.3524942589626244E-2</v>
      </c>
      <c r="N96" s="43">
        <f t="shared" si="28"/>
        <v>118.67665055183474</v>
      </c>
      <c r="O96" s="43">
        <f t="shared" si="29"/>
        <v>118.67665055183474</v>
      </c>
      <c r="P96" s="52">
        <f t="shared" si="52"/>
        <v>17.576355081775734</v>
      </c>
      <c r="Q96" s="52">
        <f t="shared" si="36"/>
        <v>28.501945622773967</v>
      </c>
      <c r="R96" s="54">
        <f t="shared" si="53"/>
        <v>8.8031107970115379</v>
      </c>
      <c r="S96" s="54">
        <f t="shared" si="37"/>
        <v>274.62849101120764</v>
      </c>
      <c r="T96" s="54">
        <f t="shared" si="38"/>
        <v>136.25300563361048</v>
      </c>
      <c r="U96" s="54">
        <f t="shared" si="39"/>
        <v>138.37548537759719</v>
      </c>
      <c r="V96" s="54">
        <f t="shared" si="30"/>
        <v>1335.5957119756008</v>
      </c>
      <c r="W96" s="54">
        <f t="shared" si="31"/>
        <v>1266.4542190303539</v>
      </c>
      <c r="X96" s="54">
        <f t="shared" si="32"/>
        <v>1286.1823961379225</v>
      </c>
      <c r="Y96" s="54">
        <f t="shared" si="40"/>
        <v>2552.6366151682764</v>
      </c>
      <c r="Z96" s="43">
        <f t="shared" si="54"/>
        <v>11.962500000000002</v>
      </c>
      <c r="AA96" s="54">
        <f t="shared" si="55"/>
        <v>9.4456631911724003</v>
      </c>
      <c r="AB96" s="54">
        <f t="shared" si="41"/>
        <v>28.501945622773967</v>
      </c>
      <c r="AC96" s="54">
        <f t="shared" si="33"/>
        <v>9.4456631911724003</v>
      </c>
    </row>
    <row r="97" spans="1:29" x14ac:dyDescent="0.25">
      <c r="A97" s="61">
        <f t="shared" si="34"/>
        <v>7.8525794380844491</v>
      </c>
      <c r="B97" s="43">
        <f t="shared" si="49"/>
        <v>220</v>
      </c>
      <c r="C97" s="42">
        <f t="shared" si="56"/>
        <v>99.542600000000007</v>
      </c>
      <c r="D97" s="51">
        <f t="shared" si="56"/>
        <v>1700</v>
      </c>
      <c r="E97" s="56">
        <f t="shared" si="56"/>
        <v>0.2</v>
      </c>
      <c r="F97" s="57">
        <f t="shared" si="56"/>
        <v>980.23210993750001</v>
      </c>
      <c r="G97" s="58">
        <f t="shared" si="56"/>
        <v>2.6584931595742973E-4</v>
      </c>
      <c r="H97" s="58">
        <f t="shared" si="56"/>
        <v>4.3110319016750285E-4</v>
      </c>
      <c r="I97" s="48">
        <f t="shared" si="56"/>
        <v>99.542600000000007</v>
      </c>
      <c r="J97" s="49">
        <f t="shared" si="50"/>
        <v>7.7822977268751448E-3</v>
      </c>
      <c r="K97" s="50">
        <f t="shared" si="51"/>
        <v>7.8525794380844491</v>
      </c>
      <c r="L97" s="51">
        <f t="shared" si="26"/>
        <v>2882137.5004157471</v>
      </c>
      <c r="M97" s="49">
        <f t="shared" si="27"/>
        <v>2.3523907066379184E-2</v>
      </c>
      <c r="N97" s="43">
        <f t="shared" si="28"/>
        <v>121.41518401807822</v>
      </c>
      <c r="O97" s="43">
        <f t="shared" si="29"/>
        <v>121.41518401807822</v>
      </c>
      <c r="P97" s="52">
        <f t="shared" si="52"/>
        <v>17.7783821516812</v>
      </c>
      <c r="Q97" s="52">
        <f t="shared" si="36"/>
        <v>28.829554193150685</v>
      </c>
      <c r="R97" s="54">
        <f t="shared" si="53"/>
        <v>8.8031107970115379</v>
      </c>
      <c r="S97" s="54">
        <f t="shared" si="37"/>
        <v>280.63519358397679</v>
      </c>
      <c r="T97" s="54">
        <f t="shared" si="38"/>
        <v>139.19356616975944</v>
      </c>
      <c r="U97" s="54">
        <f t="shared" si="39"/>
        <v>141.44162741421738</v>
      </c>
      <c r="V97" s="54">
        <f t="shared" si="30"/>
        <v>1364.4200305630832</v>
      </c>
      <c r="W97" s="54">
        <f t="shared" si="31"/>
        <v>1308.6574597156871</v>
      </c>
      <c r="X97" s="54">
        <f t="shared" si="32"/>
        <v>1329.7930782533258</v>
      </c>
      <c r="Y97" s="54">
        <f t="shared" si="40"/>
        <v>2638.4505379690127</v>
      </c>
      <c r="Z97" s="43">
        <f t="shared" si="54"/>
        <v>12.100000000000001</v>
      </c>
      <c r="AA97" s="54">
        <f t="shared" si="55"/>
        <v>9.2461170111151869</v>
      </c>
      <c r="AB97" s="54">
        <f t="shared" si="41"/>
        <v>28.829554193150685</v>
      </c>
      <c r="AC97" s="54">
        <f t="shared" si="33"/>
        <v>9.2461170111151869</v>
      </c>
    </row>
    <row r="98" spans="1:29" x14ac:dyDescent="0.25">
      <c r="A98" s="61">
        <f t="shared" si="34"/>
        <v>7.9418132953354093</v>
      </c>
      <c r="B98" s="43">
        <f t="shared" si="49"/>
        <v>222.5</v>
      </c>
      <c r="C98" s="42">
        <f t="shared" si="56"/>
        <v>99.542600000000007</v>
      </c>
      <c r="D98" s="51">
        <f t="shared" si="56"/>
        <v>1700</v>
      </c>
      <c r="E98" s="56">
        <f t="shared" si="56"/>
        <v>0.2</v>
      </c>
      <c r="F98" s="57">
        <f t="shared" si="56"/>
        <v>980.23210993750001</v>
      </c>
      <c r="G98" s="58">
        <f t="shared" si="56"/>
        <v>2.6584931595742973E-4</v>
      </c>
      <c r="H98" s="58">
        <f t="shared" si="56"/>
        <v>4.3110319016750285E-4</v>
      </c>
      <c r="I98" s="48">
        <f t="shared" si="56"/>
        <v>99.542600000000007</v>
      </c>
      <c r="J98" s="49">
        <f t="shared" si="50"/>
        <v>7.7822977268751448E-3</v>
      </c>
      <c r="K98" s="50">
        <f t="shared" si="51"/>
        <v>7.9418132953354093</v>
      </c>
      <c r="L98" s="51">
        <f t="shared" si="26"/>
        <v>2914889.0629204721</v>
      </c>
      <c r="M98" s="49">
        <f t="shared" si="27"/>
        <v>2.3522893562851643E-2</v>
      </c>
      <c r="N98" s="43">
        <f t="shared" si="28"/>
        <v>124.18494801985942</v>
      </c>
      <c r="O98" s="43">
        <f t="shared" si="29"/>
        <v>124.18494801985942</v>
      </c>
      <c r="P98" s="52">
        <f t="shared" si="52"/>
        <v>17.980409221586672</v>
      </c>
      <c r="Q98" s="52">
        <f t="shared" si="36"/>
        <v>29.157162763527399</v>
      </c>
      <c r="R98" s="54">
        <f t="shared" si="53"/>
        <v>8.8031107970115379</v>
      </c>
      <c r="S98" s="54">
        <f t="shared" si="37"/>
        <v>286.70435722782139</v>
      </c>
      <c r="T98" s="54">
        <f t="shared" si="38"/>
        <v>142.16535724144609</v>
      </c>
      <c r="U98" s="54">
        <f t="shared" si="39"/>
        <v>144.5389999863753</v>
      </c>
      <c r="V98" s="54">
        <f t="shared" si="30"/>
        <v>1393.5504808880114</v>
      </c>
      <c r="W98" s="54">
        <f t="shared" si="31"/>
        <v>1351.7859823171691</v>
      </c>
      <c r="X98" s="54">
        <f t="shared" si="32"/>
        <v>1374.355875938825</v>
      </c>
      <c r="Y98" s="54">
        <f t="shared" si="40"/>
        <v>2726.1418582559941</v>
      </c>
      <c r="Z98" s="43">
        <f t="shared" si="54"/>
        <v>12.237500000000002</v>
      </c>
      <c r="AA98" s="54">
        <f t="shared" si="55"/>
        <v>9.0528383635278153</v>
      </c>
      <c r="AB98" s="54">
        <f t="shared" si="41"/>
        <v>29.157162763527399</v>
      </c>
      <c r="AC98" s="54">
        <f t="shared" si="33"/>
        <v>9.0528383635278153</v>
      </c>
    </row>
    <row r="99" spans="1:29" x14ac:dyDescent="0.25">
      <c r="A99" s="61">
        <f t="shared" si="34"/>
        <v>8.0310471525863676</v>
      </c>
      <c r="B99" s="43">
        <f t="shared" si="49"/>
        <v>225</v>
      </c>
      <c r="C99" s="42">
        <f t="shared" si="56"/>
        <v>99.542600000000007</v>
      </c>
      <c r="D99" s="51">
        <f t="shared" si="56"/>
        <v>1700</v>
      </c>
      <c r="E99" s="56">
        <f t="shared" si="56"/>
        <v>0.2</v>
      </c>
      <c r="F99" s="57">
        <f t="shared" si="56"/>
        <v>980.23210993750001</v>
      </c>
      <c r="G99" s="58">
        <f t="shared" si="56"/>
        <v>2.6584931595742973E-4</v>
      </c>
      <c r="H99" s="58">
        <f t="shared" si="56"/>
        <v>4.3110319016750285E-4</v>
      </c>
      <c r="I99" s="48">
        <f t="shared" si="56"/>
        <v>99.542600000000007</v>
      </c>
      <c r="J99" s="49">
        <f t="shared" si="50"/>
        <v>7.7822977268751448E-3</v>
      </c>
      <c r="K99" s="50">
        <f t="shared" si="51"/>
        <v>8.0310471525863676</v>
      </c>
      <c r="L99" s="51">
        <f t="shared" si="26"/>
        <v>2947640.6254251953</v>
      </c>
      <c r="M99" s="49">
        <f t="shared" si="27"/>
        <v>2.3521901372159065E-2</v>
      </c>
      <c r="N99" s="43">
        <f t="shared" si="28"/>
        <v>126.98594248098759</v>
      </c>
      <c r="O99" s="43">
        <f t="shared" si="29"/>
        <v>126.98594248098759</v>
      </c>
      <c r="P99" s="52">
        <f t="shared" si="52"/>
        <v>18.182436291492138</v>
      </c>
      <c r="Q99" s="52">
        <f t="shared" si="36"/>
        <v>29.484771333904106</v>
      </c>
      <c r="R99" s="54">
        <f t="shared" si="53"/>
        <v>8.8031107970115379</v>
      </c>
      <c r="S99" s="54">
        <f t="shared" si="37"/>
        <v>292.83598179035988</v>
      </c>
      <c r="T99" s="54">
        <f t="shared" si="38"/>
        <v>145.16837877247974</v>
      </c>
      <c r="U99" s="54">
        <f t="shared" si="39"/>
        <v>147.66760301788017</v>
      </c>
      <c r="V99" s="54">
        <f t="shared" si="30"/>
        <v>1422.9870622035401</v>
      </c>
      <c r="W99" s="54">
        <f t="shared" si="31"/>
        <v>1395.8497958892283</v>
      </c>
      <c r="X99" s="54">
        <f t="shared" si="32"/>
        <v>1419.8807982488479</v>
      </c>
      <c r="Y99" s="54">
        <f t="shared" si="40"/>
        <v>2815.7305941380764</v>
      </c>
      <c r="Z99" s="43">
        <f t="shared" si="54"/>
        <v>12.375000000000002</v>
      </c>
      <c r="AA99" s="54">
        <f t="shared" si="55"/>
        <v>8.8655670806732392</v>
      </c>
      <c r="AB99" s="54">
        <f t="shared" si="41"/>
        <v>29.484771333904106</v>
      </c>
      <c r="AC99" s="54">
        <f t="shared" si="33"/>
        <v>8.8655670806732392</v>
      </c>
    </row>
    <row r="100" spans="1:29" x14ac:dyDescent="0.25">
      <c r="A100" s="61">
        <f t="shared" si="34"/>
        <v>8.1202810098373277</v>
      </c>
      <c r="B100" s="43">
        <f t="shared" si="49"/>
        <v>227.5</v>
      </c>
      <c r="C100" s="42">
        <f t="shared" si="56"/>
        <v>99.542600000000007</v>
      </c>
      <c r="D100" s="51">
        <f t="shared" si="56"/>
        <v>1700</v>
      </c>
      <c r="E100" s="56">
        <f t="shared" si="56"/>
        <v>0.2</v>
      </c>
      <c r="F100" s="57">
        <f t="shared" si="56"/>
        <v>980.23210993750001</v>
      </c>
      <c r="G100" s="58">
        <f t="shared" si="56"/>
        <v>2.6584931595742973E-4</v>
      </c>
      <c r="H100" s="58">
        <f t="shared" si="56"/>
        <v>4.3110319016750285E-4</v>
      </c>
      <c r="I100" s="48">
        <f t="shared" si="56"/>
        <v>99.542600000000007</v>
      </c>
      <c r="J100" s="49">
        <f t="shared" si="50"/>
        <v>7.7822977268751448E-3</v>
      </c>
      <c r="K100" s="50">
        <f t="shared" si="51"/>
        <v>8.1202810098373277</v>
      </c>
      <c r="L100" s="51">
        <f t="shared" si="26"/>
        <v>2980392.1879299204</v>
      </c>
      <c r="M100" s="49">
        <f t="shared" si="27"/>
        <v>2.3520929817604213E-2</v>
      </c>
      <c r="N100" s="43">
        <f t="shared" si="28"/>
        <v>129.81816732689416</v>
      </c>
      <c r="O100" s="43">
        <f t="shared" si="29"/>
        <v>129.81816732689416</v>
      </c>
      <c r="P100" s="52">
        <f t="shared" si="52"/>
        <v>18.384463361397604</v>
      </c>
      <c r="Q100" s="52">
        <f t="shared" si="36"/>
        <v>29.812379904280821</v>
      </c>
      <c r="R100" s="54">
        <f t="shared" si="53"/>
        <v>8.8031107970115379</v>
      </c>
      <c r="S100" s="54">
        <f t="shared" si="37"/>
        <v>299.03006712245519</v>
      </c>
      <c r="T100" s="54">
        <f t="shared" si="38"/>
        <v>148.20263068829175</v>
      </c>
      <c r="U100" s="54">
        <f t="shared" si="39"/>
        <v>150.82743643416345</v>
      </c>
      <c r="V100" s="54">
        <f t="shared" si="30"/>
        <v>1452.729773778723</v>
      </c>
      <c r="W100" s="54">
        <f t="shared" si="31"/>
        <v>1440.858909469503</v>
      </c>
      <c r="X100" s="54">
        <f t="shared" si="32"/>
        <v>1466.3778542210334</v>
      </c>
      <c r="Y100" s="54">
        <f t="shared" si="40"/>
        <v>2907.2367636905365</v>
      </c>
      <c r="Z100" s="43">
        <f t="shared" si="54"/>
        <v>12.512500000000001</v>
      </c>
      <c r="AA100" s="54">
        <f t="shared" si="55"/>
        <v>8.6840563762116485</v>
      </c>
      <c r="AB100" s="54">
        <f t="shared" si="41"/>
        <v>29.812379904280821</v>
      </c>
      <c r="AC100" s="54">
        <f t="shared" si="33"/>
        <v>8.6840563762116485</v>
      </c>
    </row>
    <row r="101" spans="1:29" x14ac:dyDescent="0.25">
      <c r="A101" s="61">
        <f t="shared" si="34"/>
        <v>8.2095148670882878</v>
      </c>
      <c r="B101" s="43">
        <f t="shared" si="49"/>
        <v>230</v>
      </c>
      <c r="C101" s="42">
        <f t="shared" si="56"/>
        <v>99.542600000000007</v>
      </c>
      <c r="D101" s="51">
        <f t="shared" si="56"/>
        <v>1700</v>
      </c>
      <c r="E101" s="56">
        <f t="shared" si="56"/>
        <v>0.2</v>
      </c>
      <c r="F101" s="57">
        <f t="shared" si="56"/>
        <v>980.23210993750001</v>
      </c>
      <c r="G101" s="58">
        <f t="shared" si="56"/>
        <v>2.6584931595742973E-4</v>
      </c>
      <c r="H101" s="58">
        <f t="shared" si="56"/>
        <v>4.3110319016750285E-4</v>
      </c>
      <c r="I101" s="48">
        <f t="shared" si="56"/>
        <v>99.542600000000007</v>
      </c>
      <c r="J101" s="49">
        <f t="shared" si="50"/>
        <v>7.7822977268751448E-3</v>
      </c>
      <c r="K101" s="50">
        <f t="shared" si="51"/>
        <v>8.2095148670882878</v>
      </c>
      <c r="L101" s="51">
        <f t="shared" si="26"/>
        <v>3013143.7504346445</v>
      </c>
      <c r="M101" s="49">
        <f t="shared" si="27"/>
        <v>2.3519978251074877E-2</v>
      </c>
      <c r="N101" s="43">
        <f t="shared" si="28"/>
        <v>132.68162248458006</v>
      </c>
      <c r="O101" s="43">
        <f t="shared" si="29"/>
        <v>132.68162248458006</v>
      </c>
      <c r="P101" s="52">
        <f t="shared" si="52"/>
        <v>18.586490431303073</v>
      </c>
      <c r="Q101" s="52">
        <f t="shared" si="36"/>
        <v>30.139988474657535</v>
      </c>
      <c r="R101" s="54">
        <f t="shared" si="53"/>
        <v>8.8031107970115379</v>
      </c>
      <c r="S101" s="54">
        <f t="shared" si="37"/>
        <v>305.28661307810916</v>
      </c>
      <c r="T101" s="54">
        <f t="shared" si="38"/>
        <v>151.26811291588314</v>
      </c>
      <c r="U101" s="54">
        <f t="shared" si="39"/>
        <v>154.01850016222608</v>
      </c>
      <c r="V101" s="54">
        <f t="shared" si="30"/>
        <v>1482.7786148980013</v>
      </c>
      <c r="W101" s="54">
        <f t="shared" si="31"/>
        <v>1486.8233320791933</v>
      </c>
      <c r="X101" s="54">
        <f t="shared" si="32"/>
        <v>1513.8570528765808</v>
      </c>
      <c r="Y101" s="54">
        <f t="shared" si="40"/>
        <v>3000.6803849557741</v>
      </c>
      <c r="Z101" s="43">
        <f t="shared" si="54"/>
        <v>12.650000000000002</v>
      </c>
      <c r="AA101" s="54">
        <f t="shared" si="55"/>
        <v>8.5080720264929361</v>
      </c>
      <c r="AB101" s="54">
        <f t="shared" si="41"/>
        <v>30.139988474657535</v>
      </c>
      <c r="AC101" s="54">
        <f t="shared" si="33"/>
        <v>8.5080720264929361</v>
      </c>
    </row>
    <row r="102" spans="1:29" x14ac:dyDescent="0.25">
      <c r="A102" s="61">
        <f t="shared" si="34"/>
        <v>8.2987487243392479</v>
      </c>
      <c r="B102" s="43">
        <f t="shared" si="49"/>
        <v>232.5</v>
      </c>
      <c r="C102" s="42">
        <f t="shared" si="56"/>
        <v>99.542600000000007</v>
      </c>
      <c r="D102" s="51">
        <f t="shared" si="56"/>
        <v>1700</v>
      </c>
      <c r="E102" s="56">
        <f t="shared" si="56"/>
        <v>0.2</v>
      </c>
      <c r="F102" s="57">
        <f t="shared" si="56"/>
        <v>980.23210993750001</v>
      </c>
      <c r="G102" s="58">
        <f t="shared" si="56"/>
        <v>2.6584931595742973E-4</v>
      </c>
      <c r="H102" s="58">
        <f t="shared" si="56"/>
        <v>4.3110319016750285E-4</v>
      </c>
      <c r="I102" s="48">
        <f t="shared" si="56"/>
        <v>99.542600000000007</v>
      </c>
      <c r="J102" s="49">
        <f t="shared" si="50"/>
        <v>7.7822977268751448E-3</v>
      </c>
      <c r="K102" s="50">
        <f t="shared" si="51"/>
        <v>8.2987487243392479</v>
      </c>
      <c r="L102" s="51">
        <f t="shared" si="26"/>
        <v>3045895.3129393691</v>
      </c>
      <c r="M102" s="49">
        <f t="shared" si="27"/>
        <v>2.3519046051542879E-2</v>
      </c>
      <c r="N102" s="43">
        <f t="shared" si="28"/>
        <v>135.57630788256625</v>
      </c>
      <c r="O102" s="43">
        <f t="shared" si="29"/>
        <v>135.57630788256625</v>
      </c>
      <c r="P102" s="52">
        <f t="shared" si="52"/>
        <v>18.788517501208542</v>
      </c>
      <c r="Q102" s="52">
        <f t="shared" si="36"/>
        <v>30.46759704503425</v>
      </c>
      <c r="R102" s="54">
        <f t="shared" si="53"/>
        <v>8.8031107970115379</v>
      </c>
      <c r="S102" s="54">
        <f t="shared" si="37"/>
        <v>311.60561951436381</v>
      </c>
      <c r="T102" s="54">
        <f t="shared" si="38"/>
        <v>154.36482538377479</v>
      </c>
      <c r="U102" s="54">
        <f t="shared" si="39"/>
        <v>157.24079413058897</v>
      </c>
      <c r="V102" s="54">
        <f t="shared" si="30"/>
        <v>1513.1335848607132</v>
      </c>
      <c r="W102" s="54">
        <f t="shared" si="31"/>
        <v>1533.7530727234032</v>
      </c>
      <c r="X102" s="54">
        <f t="shared" si="32"/>
        <v>1562.3284032205954</v>
      </c>
      <c r="Y102" s="54">
        <f t="shared" si="40"/>
        <v>3096.0814759439986</v>
      </c>
      <c r="Z102" s="43">
        <f t="shared" si="54"/>
        <v>12.787500000000001</v>
      </c>
      <c r="AA102" s="54">
        <f t="shared" si="55"/>
        <v>8.3373916097810472</v>
      </c>
      <c r="AB102" s="54">
        <f t="shared" si="41"/>
        <v>30.46759704503425</v>
      </c>
      <c r="AC102" s="54">
        <f t="shared" si="33"/>
        <v>8.3373916097810472</v>
      </c>
    </row>
    <row r="103" spans="1:29" x14ac:dyDescent="0.25">
      <c r="A103" s="61">
        <f t="shared" si="34"/>
        <v>8.3879825815902063</v>
      </c>
      <c r="B103" s="43">
        <f t="shared" si="49"/>
        <v>235</v>
      </c>
      <c r="C103" s="42">
        <f t="shared" si="56"/>
        <v>99.542600000000007</v>
      </c>
      <c r="D103" s="51">
        <f t="shared" si="56"/>
        <v>1700</v>
      </c>
      <c r="E103" s="56">
        <f t="shared" si="56"/>
        <v>0.2</v>
      </c>
      <c r="F103" s="57">
        <f t="shared" si="56"/>
        <v>980.23210993750001</v>
      </c>
      <c r="G103" s="58">
        <f t="shared" si="56"/>
        <v>2.6584931595742973E-4</v>
      </c>
      <c r="H103" s="58">
        <f t="shared" si="56"/>
        <v>4.3110319016750285E-4</v>
      </c>
      <c r="I103" s="48">
        <f t="shared" si="56"/>
        <v>99.542600000000007</v>
      </c>
      <c r="J103" s="49">
        <f t="shared" si="50"/>
        <v>7.7822977268751448E-3</v>
      </c>
      <c r="K103" s="50">
        <f t="shared" si="51"/>
        <v>8.3879825815902063</v>
      </c>
      <c r="L103" s="51">
        <f t="shared" si="26"/>
        <v>3078646.8754440928</v>
      </c>
      <c r="M103" s="49">
        <f t="shared" si="27"/>
        <v>2.351813262365697E-2</v>
      </c>
      <c r="N103" s="43">
        <f t="shared" si="28"/>
        <v>138.50222345084563</v>
      </c>
      <c r="O103" s="43">
        <f t="shared" si="29"/>
        <v>138.50222345084563</v>
      </c>
      <c r="P103" s="52">
        <f t="shared" si="52"/>
        <v>18.990544571114011</v>
      </c>
      <c r="Q103" s="52">
        <f t="shared" si="36"/>
        <v>30.795205615410953</v>
      </c>
      <c r="R103" s="54">
        <f t="shared" si="53"/>
        <v>8.8031107970115379</v>
      </c>
      <c r="S103" s="54">
        <f t="shared" si="37"/>
        <v>317.98708629120472</v>
      </c>
      <c r="T103" s="54">
        <f t="shared" si="38"/>
        <v>157.49276802195965</v>
      </c>
      <c r="U103" s="54">
        <f t="shared" si="39"/>
        <v>160.49431826924507</v>
      </c>
      <c r="V103" s="54">
        <f t="shared" si="30"/>
        <v>1543.7946829806274</v>
      </c>
      <c r="W103" s="54">
        <f t="shared" si="31"/>
        <v>1581.6581403914752</v>
      </c>
      <c r="X103" s="54">
        <f t="shared" si="32"/>
        <v>1611.8019142424184</v>
      </c>
      <c r="Y103" s="54">
        <f t="shared" si="40"/>
        <v>3193.4600546338934</v>
      </c>
      <c r="Z103" s="43">
        <f t="shared" si="54"/>
        <v>12.925000000000002</v>
      </c>
      <c r="AA103" s="54">
        <f t="shared" si="55"/>
        <v>8.1718037987658594</v>
      </c>
      <c r="AB103" s="54">
        <f t="shared" si="41"/>
        <v>30.795205615410953</v>
      </c>
      <c r="AC103" s="54">
        <f t="shared" si="33"/>
        <v>8.1718037987658594</v>
      </c>
    </row>
    <row r="104" spans="1:29" x14ac:dyDescent="0.25">
      <c r="A104" s="61">
        <f t="shared" si="34"/>
        <v>8.4772164388411682</v>
      </c>
      <c r="B104" s="43">
        <f t="shared" si="49"/>
        <v>237.5</v>
      </c>
      <c r="C104" s="42">
        <f t="shared" si="56"/>
        <v>99.542600000000007</v>
      </c>
      <c r="D104" s="51">
        <f t="shared" si="56"/>
        <v>1700</v>
      </c>
      <c r="E104" s="56">
        <f t="shared" si="56"/>
        <v>0.2</v>
      </c>
      <c r="F104" s="57">
        <f t="shared" si="56"/>
        <v>980.23210993750001</v>
      </c>
      <c r="G104" s="58">
        <f t="shared" si="56"/>
        <v>2.6584931595742973E-4</v>
      </c>
      <c r="H104" s="58">
        <f t="shared" si="56"/>
        <v>4.3110319016750285E-4</v>
      </c>
      <c r="I104" s="48">
        <f t="shared" si="56"/>
        <v>99.542600000000007</v>
      </c>
      <c r="J104" s="49">
        <f t="shared" si="50"/>
        <v>7.7822977268751448E-3</v>
      </c>
      <c r="K104" s="50">
        <f t="shared" si="51"/>
        <v>8.4772164388411682</v>
      </c>
      <c r="L104" s="51">
        <f t="shared" si="26"/>
        <v>3111398.4379488188</v>
      </c>
      <c r="M104" s="49">
        <f t="shared" si="27"/>
        <v>2.3517237396422867E-2</v>
      </c>
      <c r="N104" s="43">
        <f t="shared" si="28"/>
        <v>141.45936912083772</v>
      </c>
      <c r="O104" s="43">
        <f t="shared" si="29"/>
        <v>141.45936912083772</v>
      </c>
      <c r="P104" s="52">
        <f t="shared" si="52"/>
        <v>19.19257164101948</v>
      </c>
      <c r="Q104" s="52">
        <f t="shared" si="36"/>
        <v>31.122814185787668</v>
      </c>
      <c r="R104" s="54">
        <f t="shared" si="53"/>
        <v>8.8031107970115379</v>
      </c>
      <c r="S104" s="54">
        <f t="shared" si="37"/>
        <v>324.43101327147104</v>
      </c>
      <c r="T104" s="54">
        <f t="shared" si="38"/>
        <v>160.65194076185719</v>
      </c>
      <c r="U104" s="54">
        <f t="shared" si="39"/>
        <v>163.77907250961385</v>
      </c>
      <c r="V104" s="54">
        <f t="shared" si="30"/>
        <v>1574.7619085854953</v>
      </c>
      <c r="W104" s="54">
        <f t="shared" si="31"/>
        <v>1630.5485440573111</v>
      </c>
      <c r="X104" s="54">
        <f t="shared" si="32"/>
        <v>1662.2875949159525</v>
      </c>
      <c r="Y104" s="54">
        <f t="shared" si="40"/>
        <v>3292.8361389732636</v>
      </c>
      <c r="Z104" s="43">
        <f t="shared" si="54"/>
        <v>13.062500000000002</v>
      </c>
      <c r="AA104" s="54">
        <f t="shared" si="55"/>
        <v>8.0111077021334456</v>
      </c>
      <c r="AB104" s="54">
        <f t="shared" si="41"/>
        <v>31.122814185787668</v>
      </c>
      <c r="AC104" s="54">
        <f t="shared" si="33"/>
        <v>8.0111077021334456</v>
      </c>
    </row>
    <row r="105" spans="1:29" x14ac:dyDescent="0.25">
      <c r="A105" s="61">
        <f t="shared" si="34"/>
        <v>8.5664502960921265</v>
      </c>
      <c r="B105" s="43">
        <f t="shared" si="49"/>
        <v>240</v>
      </c>
      <c r="C105" s="42">
        <f t="shared" si="56"/>
        <v>99.542600000000007</v>
      </c>
      <c r="D105" s="51">
        <f t="shared" si="56"/>
        <v>1700</v>
      </c>
      <c r="E105" s="56">
        <f t="shared" si="56"/>
        <v>0.2</v>
      </c>
      <c r="F105" s="57">
        <f t="shared" si="56"/>
        <v>980.23210993750001</v>
      </c>
      <c r="G105" s="58">
        <f t="shared" si="56"/>
        <v>2.6584931595742973E-4</v>
      </c>
      <c r="H105" s="58">
        <f t="shared" si="56"/>
        <v>4.3110319016750285E-4</v>
      </c>
      <c r="I105" s="48">
        <f t="shared" si="56"/>
        <v>99.542600000000007</v>
      </c>
      <c r="J105" s="49">
        <f t="shared" si="50"/>
        <v>7.7822977268751448E-3</v>
      </c>
      <c r="K105" s="50">
        <f t="shared" si="51"/>
        <v>8.5664502960921265</v>
      </c>
      <c r="L105" s="51">
        <f t="shared" si="26"/>
        <v>3144150.0004535425</v>
      </c>
      <c r="M105" s="49">
        <f t="shared" si="27"/>
        <v>2.3516359821964129E-2</v>
      </c>
      <c r="N105" s="43">
        <f t="shared" si="28"/>
        <v>144.44774482534388</v>
      </c>
      <c r="O105" s="43">
        <f t="shared" si="29"/>
        <v>144.44774482534388</v>
      </c>
      <c r="P105" s="52">
        <f t="shared" si="52"/>
        <v>19.394598710924946</v>
      </c>
      <c r="Q105" s="52">
        <f t="shared" si="36"/>
        <v>31.450422756164382</v>
      </c>
      <c r="R105" s="54">
        <f t="shared" si="53"/>
        <v>8.8031107970115379</v>
      </c>
      <c r="S105" s="54">
        <f t="shared" si="37"/>
        <v>330.93740032076551</v>
      </c>
      <c r="T105" s="54">
        <f t="shared" si="38"/>
        <v>163.84234353626883</v>
      </c>
      <c r="U105" s="54">
        <f t="shared" si="39"/>
        <v>167.09505678449673</v>
      </c>
      <c r="V105" s="54">
        <f t="shared" si="30"/>
        <v>1606.0352610166151</v>
      </c>
      <c r="W105" s="54">
        <f t="shared" si="31"/>
        <v>1680.4342926796803</v>
      </c>
      <c r="X105" s="54">
        <f t="shared" si="32"/>
        <v>1713.7954541999666</v>
      </c>
      <c r="Y105" s="54">
        <f t="shared" si="40"/>
        <v>3394.2297468796469</v>
      </c>
      <c r="Z105" s="43">
        <f t="shared" si="54"/>
        <v>13.200000000000001</v>
      </c>
      <c r="AA105" s="54">
        <f t="shared" si="55"/>
        <v>7.8551122513399863</v>
      </c>
      <c r="AB105" s="54">
        <f t="shared" si="41"/>
        <v>31.450422756164382</v>
      </c>
      <c r="AC105" s="54">
        <f t="shared" si="33"/>
        <v>7.8551122513399863</v>
      </c>
    </row>
    <row r="106" spans="1:29" x14ac:dyDescent="0.25">
      <c r="A106" s="61">
        <f t="shared" si="34"/>
        <v>8.6556841533430848</v>
      </c>
      <c r="B106" s="43">
        <f t="shared" si="49"/>
        <v>242.5</v>
      </c>
      <c r="C106" s="42">
        <f t="shared" si="56"/>
        <v>99.542600000000007</v>
      </c>
      <c r="D106" s="51">
        <f t="shared" si="56"/>
        <v>1700</v>
      </c>
      <c r="E106" s="56">
        <f t="shared" si="56"/>
        <v>0.2</v>
      </c>
      <c r="F106" s="57">
        <f t="shared" si="56"/>
        <v>980.23210993750001</v>
      </c>
      <c r="G106" s="58">
        <f t="shared" si="56"/>
        <v>2.6584931595742973E-4</v>
      </c>
      <c r="H106" s="58">
        <f t="shared" si="56"/>
        <v>4.3110319016750285E-4</v>
      </c>
      <c r="I106" s="48">
        <f t="shared" si="56"/>
        <v>99.542600000000007</v>
      </c>
      <c r="J106" s="49">
        <f t="shared" si="50"/>
        <v>7.7822977268751448E-3</v>
      </c>
      <c r="K106" s="50">
        <f t="shared" si="51"/>
        <v>8.6556841533430848</v>
      </c>
      <c r="L106" s="51">
        <f t="shared" si="26"/>
        <v>3176901.5629582661</v>
      </c>
      <c r="M106" s="49">
        <f t="shared" si="27"/>
        <v>2.3515499374358179E-2</v>
      </c>
      <c r="N106" s="43">
        <f t="shared" si="28"/>
        <v>147.46735049850642</v>
      </c>
      <c r="O106" s="43">
        <f t="shared" si="29"/>
        <v>147.46735049850642</v>
      </c>
      <c r="P106" s="52">
        <f t="shared" si="52"/>
        <v>19.596625780830415</v>
      </c>
      <c r="Q106" s="52">
        <f t="shared" si="36"/>
        <v>31.778031326541097</v>
      </c>
      <c r="R106" s="54">
        <f t="shared" si="53"/>
        <v>8.8031107970115379</v>
      </c>
      <c r="S106" s="54">
        <f t="shared" si="37"/>
        <v>337.50624730737286</v>
      </c>
      <c r="T106" s="54">
        <f t="shared" si="38"/>
        <v>167.06397627933683</v>
      </c>
      <c r="U106" s="54">
        <f t="shared" si="39"/>
        <v>170.44227102803598</v>
      </c>
      <c r="V106" s="54">
        <f t="shared" si="30"/>
        <v>1637.614739628428</v>
      </c>
      <c r="W106" s="54">
        <f t="shared" si="31"/>
        <v>1731.3253952025289</v>
      </c>
      <c r="X106" s="54">
        <f t="shared" si="32"/>
        <v>1766.3355010384071</v>
      </c>
      <c r="Y106" s="54">
        <f t="shared" si="40"/>
        <v>3497.6608962409359</v>
      </c>
      <c r="Z106" s="43">
        <f t="shared" si="54"/>
        <v>13.337500000000002</v>
      </c>
      <c r="AA106" s="54">
        <f t="shared" si="55"/>
        <v>7.7036356290723695</v>
      </c>
      <c r="AB106" s="54">
        <f t="shared" si="41"/>
        <v>31.778031326541097</v>
      </c>
      <c r="AC106" s="54">
        <f t="shared" si="33"/>
        <v>7.7036356290723695</v>
      </c>
    </row>
    <row r="107" spans="1:29" x14ac:dyDescent="0.25">
      <c r="A107" s="61">
        <f t="shared" si="34"/>
        <v>8.7449180105940449</v>
      </c>
      <c r="B107" s="43">
        <f t="shared" si="49"/>
        <v>245</v>
      </c>
      <c r="C107" s="42">
        <f t="shared" ref="C107:I122" si="57">C106</f>
        <v>99.542600000000007</v>
      </c>
      <c r="D107" s="51">
        <f t="shared" si="57"/>
        <v>1700</v>
      </c>
      <c r="E107" s="56">
        <f t="shared" si="57"/>
        <v>0.2</v>
      </c>
      <c r="F107" s="57">
        <f t="shared" si="57"/>
        <v>980.23210993750001</v>
      </c>
      <c r="G107" s="58">
        <f t="shared" si="57"/>
        <v>2.6584931595742973E-4</v>
      </c>
      <c r="H107" s="58">
        <f t="shared" si="57"/>
        <v>4.3110319016750285E-4</v>
      </c>
      <c r="I107" s="48">
        <f t="shared" si="57"/>
        <v>99.542600000000007</v>
      </c>
      <c r="J107" s="49">
        <f t="shared" si="50"/>
        <v>7.7822977268751448E-3</v>
      </c>
      <c r="K107" s="50">
        <f t="shared" si="51"/>
        <v>8.7449180105940449</v>
      </c>
      <c r="L107" s="51">
        <f t="shared" si="26"/>
        <v>3209653.1254629907</v>
      </c>
      <c r="M107" s="49">
        <f t="shared" si="27"/>
        <v>2.3514655548542152E-2</v>
      </c>
      <c r="N107" s="43">
        <f t="shared" si="28"/>
        <v>150.51818607576729</v>
      </c>
      <c r="O107" s="43">
        <f t="shared" si="29"/>
        <v>150.51818607576729</v>
      </c>
      <c r="P107" s="52">
        <f t="shared" si="52"/>
        <v>19.798652850735881</v>
      </c>
      <c r="Q107" s="52">
        <f t="shared" si="36"/>
        <v>32.105639896917801</v>
      </c>
      <c r="R107" s="54">
        <f t="shared" si="53"/>
        <v>8.8031107970115379</v>
      </c>
      <c r="S107" s="54">
        <f t="shared" si="37"/>
        <v>344.13755410217675</v>
      </c>
      <c r="T107" s="54">
        <f t="shared" si="38"/>
        <v>170.31683892650318</v>
      </c>
      <c r="U107" s="54">
        <f t="shared" si="39"/>
        <v>173.82071517567357</v>
      </c>
      <c r="V107" s="54">
        <f t="shared" si="30"/>
        <v>1669.5003437881155</v>
      </c>
      <c r="W107" s="54">
        <f t="shared" si="31"/>
        <v>1783.2318605552682</v>
      </c>
      <c r="X107" s="54">
        <f t="shared" si="32"/>
        <v>1819.9177443606845</v>
      </c>
      <c r="Y107" s="54">
        <f t="shared" si="40"/>
        <v>3603.1496049159528</v>
      </c>
      <c r="Z107" s="43">
        <f t="shared" si="54"/>
        <v>13.475000000000001</v>
      </c>
      <c r="AA107" s="54">
        <f t="shared" si="55"/>
        <v>7.5565047361839506</v>
      </c>
      <c r="AB107" s="54">
        <f t="shared" si="41"/>
        <v>32.105639896917801</v>
      </c>
      <c r="AC107" s="54">
        <f t="shared" si="33"/>
        <v>7.5565047361839506</v>
      </c>
    </row>
    <row r="108" spans="1:29" x14ac:dyDescent="0.25">
      <c r="A108" s="61">
        <f t="shared" si="34"/>
        <v>8.8341518678450051</v>
      </c>
      <c r="B108" s="43">
        <f t="shared" si="49"/>
        <v>247.5</v>
      </c>
      <c r="C108" s="42">
        <f t="shared" si="57"/>
        <v>99.542600000000007</v>
      </c>
      <c r="D108" s="51">
        <f t="shared" si="57"/>
        <v>1700</v>
      </c>
      <c r="E108" s="56">
        <f t="shared" si="57"/>
        <v>0.2</v>
      </c>
      <c r="F108" s="57">
        <f t="shared" si="57"/>
        <v>980.23210993750001</v>
      </c>
      <c r="G108" s="58">
        <f t="shared" si="57"/>
        <v>2.6584931595742973E-4</v>
      </c>
      <c r="H108" s="58">
        <f t="shared" si="57"/>
        <v>4.3110319016750285E-4</v>
      </c>
      <c r="I108" s="48">
        <f t="shared" si="57"/>
        <v>99.542600000000007</v>
      </c>
      <c r="J108" s="49">
        <f t="shared" si="50"/>
        <v>7.7822977268751448E-3</v>
      </c>
      <c r="K108" s="50">
        <f t="shared" si="51"/>
        <v>8.8341518678450051</v>
      </c>
      <c r="L108" s="51">
        <f t="shared" si="26"/>
        <v>3242404.6879677153</v>
      </c>
      <c r="M108" s="49">
        <f t="shared" si="27"/>
        <v>2.3513827859283753E-2</v>
      </c>
      <c r="N108" s="43">
        <f t="shared" si="28"/>
        <v>153.60025149382969</v>
      </c>
      <c r="O108" s="43">
        <f t="shared" si="29"/>
        <v>153.60025149382969</v>
      </c>
      <c r="P108" s="52">
        <f t="shared" si="52"/>
        <v>20.000679920641353</v>
      </c>
      <c r="Q108" s="52">
        <f t="shared" si="36"/>
        <v>32.433248467294518</v>
      </c>
      <c r="R108" s="54">
        <f t="shared" si="53"/>
        <v>8.8031107970115379</v>
      </c>
      <c r="S108" s="54">
        <f t="shared" si="37"/>
        <v>350.8313205785837</v>
      </c>
      <c r="T108" s="54">
        <f t="shared" si="38"/>
        <v>173.60093141447103</v>
      </c>
      <c r="U108" s="54">
        <f t="shared" si="39"/>
        <v>177.23038916411269</v>
      </c>
      <c r="V108" s="54">
        <f t="shared" si="30"/>
        <v>1701.6920728752216</v>
      </c>
      <c r="W108" s="54">
        <f t="shared" si="31"/>
        <v>1836.1636976530588</v>
      </c>
      <c r="X108" s="54">
        <f t="shared" si="32"/>
        <v>1874.5521930819609</v>
      </c>
      <c r="Y108" s="54">
        <f t="shared" si="40"/>
        <v>3710.7158907350195</v>
      </c>
      <c r="Z108" s="43">
        <f t="shared" si="54"/>
        <v>13.612500000000002</v>
      </c>
      <c r="AA108" s="54">
        <f t="shared" si="55"/>
        <v>7.413554694169795</v>
      </c>
      <c r="AB108" s="54">
        <f t="shared" si="41"/>
        <v>32.433248467294518</v>
      </c>
      <c r="AC108" s="54">
        <f t="shared" si="33"/>
        <v>7.413554694169795</v>
      </c>
    </row>
    <row r="109" spans="1:29" x14ac:dyDescent="0.25">
      <c r="A109" s="61">
        <f t="shared" si="34"/>
        <v>8.9233857250959652</v>
      </c>
      <c r="B109" s="43">
        <f t="shared" si="49"/>
        <v>250</v>
      </c>
      <c r="C109" s="42">
        <f t="shared" si="57"/>
        <v>99.542600000000007</v>
      </c>
      <c r="D109" s="51">
        <f t="shared" si="57"/>
        <v>1700</v>
      </c>
      <c r="E109" s="56">
        <f t="shared" si="57"/>
        <v>0.2</v>
      </c>
      <c r="F109" s="57">
        <f t="shared" si="57"/>
        <v>980.23210993750001</v>
      </c>
      <c r="G109" s="58">
        <f t="shared" si="57"/>
        <v>2.6584931595742973E-4</v>
      </c>
      <c r="H109" s="58">
        <f t="shared" si="57"/>
        <v>4.3110319016750285E-4</v>
      </c>
      <c r="I109" s="48">
        <f t="shared" si="57"/>
        <v>99.542600000000007</v>
      </c>
      <c r="J109" s="49">
        <f t="shared" si="50"/>
        <v>7.7822977268751448E-3</v>
      </c>
      <c r="K109" s="50">
        <f t="shared" si="51"/>
        <v>8.9233857250959652</v>
      </c>
      <c r="L109" s="51">
        <f t="shared" si="26"/>
        <v>3275156.2504724399</v>
      </c>
      <c r="M109" s="49">
        <f t="shared" si="27"/>
        <v>2.35130158402127E-2</v>
      </c>
      <c r="N109" s="43">
        <f t="shared" si="28"/>
        <v>156.71354669062072</v>
      </c>
      <c r="O109" s="43">
        <f t="shared" si="29"/>
        <v>156.71354669062072</v>
      </c>
      <c r="P109" s="52">
        <f t="shared" si="52"/>
        <v>20.202706990546819</v>
      </c>
      <c r="Q109" s="52">
        <f t="shared" si="36"/>
        <v>32.760857037671229</v>
      </c>
      <c r="R109" s="54">
        <f t="shared" si="53"/>
        <v>8.8031107970115379</v>
      </c>
      <c r="S109" s="54">
        <f t="shared" si="37"/>
        <v>357.58754661244791</v>
      </c>
      <c r="T109" s="54">
        <f t="shared" si="38"/>
        <v>176.91625368116755</v>
      </c>
      <c r="U109" s="54">
        <f t="shared" si="39"/>
        <v>180.67129293128042</v>
      </c>
      <c r="V109" s="54">
        <f t="shared" si="30"/>
        <v>1734.1899262812885</v>
      </c>
      <c r="W109" s="54">
        <f t="shared" si="31"/>
        <v>1890.130915397089</v>
      </c>
      <c r="X109" s="54">
        <f t="shared" si="32"/>
        <v>1930.2488561034231</v>
      </c>
      <c r="Y109" s="54">
        <f t="shared" si="40"/>
        <v>3820.3797715005121</v>
      </c>
      <c r="Z109" s="43">
        <f t="shared" si="54"/>
        <v>13.750000000000002</v>
      </c>
      <c r="AA109" s="54">
        <f t="shared" si="55"/>
        <v>7.2746283804957121</v>
      </c>
      <c r="AB109" s="54">
        <f t="shared" si="41"/>
        <v>32.760857037671229</v>
      </c>
      <c r="AC109" s="54">
        <f t="shared" si="33"/>
        <v>7.2746283804957121</v>
      </c>
    </row>
    <row r="110" spans="1:29" x14ac:dyDescent="0.25">
      <c r="A110" s="61">
        <f t="shared" si="34"/>
        <v>9.0126195823469235</v>
      </c>
      <c r="B110" s="43">
        <f t="shared" si="49"/>
        <v>252.5</v>
      </c>
      <c r="C110" s="42">
        <f t="shared" si="57"/>
        <v>99.542600000000007</v>
      </c>
      <c r="D110" s="51">
        <f t="shared" si="57"/>
        <v>1700</v>
      </c>
      <c r="E110" s="56">
        <f t="shared" si="57"/>
        <v>0.2</v>
      </c>
      <c r="F110" s="57">
        <f t="shared" si="57"/>
        <v>980.23210993750001</v>
      </c>
      <c r="G110" s="58">
        <f t="shared" si="57"/>
        <v>2.6584931595742973E-4</v>
      </c>
      <c r="H110" s="58">
        <f t="shared" si="57"/>
        <v>4.3110319016750285E-4</v>
      </c>
      <c r="I110" s="48">
        <f t="shared" si="57"/>
        <v>99.542600000000007</v>
      </c>
      <c r="J110" s="49">
        <f t="shared" si="50"/>
        <v>7.7822977268751448E-3</v>
      </c>
      <c r="K110" s="50">
        <f t="shared" si="51"/>
        <v>9.0126195823469235</v>
      </c>
      <c r="L110" s="51">
        <f t="shared" si="26"/>
        <v>3307907.8129771636</v>
      </c>
      <c r="M110" s="49">
        <f t="shared" si="27"/>
        <v>2.3512219042908473E-2</v>
      </c>
      <c r="N110" s="43">
        <f t="shared" si="28"/>
        <v>159.85807160525573</v>
      </c>
      <c r="O110" s="43">
        <f t="shared" si="29"/>
        <v>159.85807160525573</v>
      </c>
      <c r="P110" s="52">
        <f t="shared" si="52"/>
        <v>20.404734060452284</v>
      </c>
      <c r="Q110" s="52">
        <f t="shared" si="36"/>
        <v>33.08846560804794</v>
      </c>
      <c r="R110" s="54">
        <f t="shared" si="53"/>
        <v>8.8031107970115379</v>
      </c>
      <c r="S110" s="54">
        <f t="shared" si="37"/>
        <v>364.4062320820002</v>
      </c>
      <c r="T110" s="54">
        <f t="shared" si="38"/>
        <v>180.26280566570802</v>
      </c>
      <c r="U110" s="54">
        <f t="shared" si="39"/>
        <v>184.14342641629213</v>
      </c>
      <c r="V110" s="54">
        <f t="shared" si="30"/>
        <v>1766.993903409505</v>
      </c>
      <c r="W110" s="54">
        <f t="shared" si="31"/>
        <v>1945.1435226748408</v>
      </c>
      <c r="X110" s="54">
        <f t="shared" si="32"/>
        <v>1987.017742312554</v>
      </c>
      <c r="Y110" s="54">
        <f t="shared" si="40"/>
        <v>3932.161264987395</v>
      </c>
      <c r="Z110" s="43">
        <f t="shared" si="54"/>
        <v>13.887500000000001</v>
      </c>
      <c r="AA110" s="54">
        <f t="shared" si="55"/>
        <v>7.1395759943218851</v>
      </c>
      <c r="AB110" s="54">
        <f t="shared" si="41"/>
        <v>33.08846560804794</v>
      </c>
      <c r="AC110" s="54">
        <f t="shared" si="33"/>
        <v>7.1395759943218851</v>
      </c>
    </row>
    <row r="111" spans="1:29" x14ac:dyDescent="0.25">
      <c r="A111" s="61">
        <f t="shared" si="34"/>
        <v>9.1018534395978836</v>
      </c>
      <c r="B111" s="43">
        <f t="shared" si="49"/>
        <v>255</v>
      </c>
      <c r="C111" s="42">
        <f t="shared" si="57"/>
        <v>99.542600000000007</v>
      </c>
      <c r="D111" s="51">
        <f t="shared" si="57"/>
        <v>1700</v>
      </c>
      <c r="E111" s="56">
        <f t="shared" si="57"/>
        <v>0.2</v>
      </c>
      <c r="F111" s="57">
        <f t="shared" si="57"/>
        <v>980.23210993750001</v>
      </c>
      <c r="G111" s="58">
        <f t="shared" si="57"/>
        <v>2.6584931595742973E-4</v>
      </c>
      <c r="H111" s="58">
        <f t="shared" si="57"/>
        <v>4.3110319016750285E-4</v>
      </c>
      <c r="I111" s="48">
        <f t="shared" si="57"/>
        <v>99.542600000000007</v>
      </c>
      <c r="J111" s="49">
        <f t="shared" si="50"/>
        <v>7.7822977268751448E-3</v>
      </c>
      <c r="K111" s="50">
        <f t="shared" si="51"/>
        <v>9.1018534395978836</v>
      </c>
      <c r="L111" s="51">
        <f t="shared" si="26"/>
        <v>3340659.3754818882</v>
      </c>
      <c r="M111" s="49">
        <f t="shared" si="27"/>
        <v>2.3511437036040767E-2</v>
      </c>
      <c r="N111" s="43">
        <f t="shared" si="28"/>
        <v>163.03382617800412</v>
      </c>
      <c r="O111" s="43">
        <f t="shared" si="29"/>
        <v>163.03382617800412</v>
      </c>
      <c r="P111" s="52">
        <f t="shared" si="52"/>
        <v>20.606761130357754</v>
      </c>
      <c r="Q111" s="52">
        <f t="shared" si="36"/>
        <v>33.416074178424651</v>
      </c>
      <c r="R111" s="54">
        <f t="shared" si="53"/>
        <v>8.8031107970115379</v>
      </c>
      <c r="S111" s="54">
        <f t="shared" si="37"/>
        <v>371.28737686777913</v>
      </c>
      <c r="T111" s="54">
        <f t="shared" si="38"/>
        <v>183.64058730836189</v>
      </c>
      <c r="U111" s="54">
        <f t="shared" si="39"/>
        <v>187.64678955941724</v>
      </c>
      <c r="V111" s="54">
        <f t="shared" si="30"/>
        <v>1800.1040036743725</v>
      </c>
      <c r="W111" s="54">
        <f t="shared" si="31"/>
        <v>2001.2115283603539</v>
      </c>
      <c r="X111" s="54">
        <f t="shared" si="32"/>
        <v>2044.8688605833929</v>
      </c>
      <c r="Y111" s="54">
        <f t="shared" si="40"/>
        <v>4046.0803889437466</v>
      </c>
      <c r="Z111" s="43">
        <f t="shared" si="54"/>
        <v>14.025000000000002</v>
      </c>
      <c r="AA111" s="54">
        <f t="shared" si="55"/>
        <v>7.0082546503672507</v>
      </c>
      <c r="AB111" s="54">
        <f t="shared" si="41"/>
        <v>33.416074178424651</v>
      </c>
      <c r="AC111" s="54">
        <f t="shared" si="33"/>
        <v>7.0082546503672507</v>
      </c>
    </row>
    <row r="112" spans="1:29" x14ac:dyDescent="0.25">
      <c r="A112" s="61">
        <f t="shared" si="34"/>
        <v>9.1910872968488455</v>
      </c>
      <c r="B112" s="43">
        <f t="shared" si="49"/>
        <v>257.5</v>
      </c>
      <c r="C112" s="42">
        <f t="shared" si="57"/>
        <v>99.542600000000007</v>
      </c>
      <c r="D112" s="51">
        <f t="shared" si="57"/>
        <v>1700</v>
      </c>
      <c r="E112" s="56">
        <f t="shared" si="57"/>
        <v>0.2</v>
      </c>
      <c r="F112" s="57">
        <f t="shared" si="57"/>
        <v>980.23210993750001</v>
      </c>
      <c r="G112" s="58">
        <f t="shared" si="57"/>
        <v>2.6584931595742973E-4</v>
      </c>
      <c r="H112" s="58">
        <f t="shared" si="57"/>
        <v>4.3110319016750285E-4</v>
      </c>
      <c r="I112" s="48">
        <f t="shared" si="57"/>
        <v>99.542600000000007</v>
      </c>
      <c r="J112" s="49">
        <f t="shared" si="50"/>
        <v>7.7822977268751448E-3</v>
      </c>
      <c r="K112" s="50">
        <f t="shared" si="51"/>
        <v>9.1910872968488455</v>
      </c>
      <c r="L112" s="51">
        <f t="shared" si="26"/>
        <v>3373410.9379866137</v>
      </c>
      <c r="M112" s="49">
        <f t="shared" si="27"/>
        <v>2.3510669404558957E-2</v>
      </c>
      <c r="N112" s="43">
        <f t="shared" si="28"/>
        <v>166.24081035025577</v>
      </c>
      <c r="O112" s="43">
        <f t="shared" si="29"/>
        <v>166.24081035025577</v>
      </c>
      <c r="P112" s="52">
        <f t="shared" si="52"/>
        <v>20.808788200263223</v>
      </c>
      <c r="Q112" s="52">
        <f t="shared" si="36"/>
        <v>33.743682748801362</v>
      </c>
      <c r="R112" s="54">
        <f t="shared" si="53"/>
        <v>8.8031107970115379</v>
      </c>
      <c r="S112" s="54">
        <f t="shared" si="37"/>
        <v>378.23098085256458</v>
      </c>
      <c r="T112" s="54">
        <f t="shared" si="38"/>
        <v>187.04959855051899</v>
      </c>
      <c r="U112" s="54">
        <f t="shared" si="39"/>
        <v>191.18138230204562</v>
      </c>
      <c r="V112" s="54">
        <f t="shared" si="30"/>
        <v>1833.5202265013756</v>
      </c>
      <c r="W112" s="54">
        <f t="shared" si="31"/>
        <v>2058.3449413144717</v>
      </c>
      <c r="X112" s="54">
        <f t="shared" si="32"/>
        <v>2103.8122197767839</v>
      </c>
      <c r="Y112" s="54">
        <f t="shared" si="40"/>
        <v>4162.1571610912561</v>
      </c>
      <c r="Z112" s="43">
        <f t="shared" si="54"/>
        <v>14.162500000000001</v>
      </c>
      <c r="AA112" s="54">
        <f t="shared" si="55"/>
        <v>6.8805279988473371</v>
      </c>
      <c r="AB112" s="54">
        <f t="shared" si="41"/>
        <v>33.743682748801362</v>
      </c>
      <c r="AC112" s="54">
        <f t="shared" si="33"/>
        <v>6.8805279988473371</v>
      </c>
    </row>
    <row r="113" spans="1:29" x14ac:dyDescent="0.25">
      <c r="A113" s="61">
        <f t="shared" si="34"/>
        <v>9.2803211540998038</v>
      </c>
      <c r="B113" s="43">
        <f t="shared" si="49"/>
        <v>260</v>
      </c>
      <c r="C113" s="42">
        <f t="shared" si="57"/>
        <v>99.542600000000007</v>
      </c>
      <c r="D113" s="51">
        <f t="shared" si="57"/>
        <v>1700</v>
      </c>
      <c r="E113" s="56">
        <f t="shared" si="57"/>
        <v>0.2</v>
      </c>
      <c r="F113" s="57">
        <f t="shared" si="57"/>
        <v>980.23210993750001</v>
      </c>
      <c r="G113" s="58">
        <f t="shared" si="57"/>
        <v>2.6584931595742973E-4</v>
      </c>
      <c r="H113" s="58">
        <f t="shared" si="57"/>
        <v>4.3110319016750285E-4</v>
      </c>
      <c r="I113" s="48">
        <f t="shared" si="57"/>
        <v>99.542600000000007</v>
      </c>
      <c r="J113" s="49">
        <f t="shared" si="50"/>
        <v>7.7822977268751448E-3</v>
      </c>
      <c r="K113" s="50">
        <f t="shared" si="51"/>
        <v>9.2803211540998038</v>
      </c>
      <c r="L113" s="51">
        <f t="shared" si="26"/>
        <v>3406162.5004913374</v>
      </c>
      <c r="M113" s="49">
        <f t="shared" si="27"/>
        <v>2.3509915748927454E-2</v>
      </c>
      <c r="N113" s="43">
        <f t="shared" si="28"/>
        <v>169.47902406448947</v>
      </c>
      <c r="O113" s="43">
        <f t="shared" si="29"/>
        <v>169.47902406448947</v>
      </c>
      <c r="P113" s="52">
        <f t="shared" si="52"/>
        <v>21.010815270168688</v>
      </c>
      <c r="Q113" s="52">
        <f t="shared" si="36"/>
        <v>34.07129131917808</v>
      </c>
      <c r="R113" s="54">
        <f t="shared" si="53"/>
        <v>8.8031107970115379</v>
      </c>
      <c r="S113" s="54">
        <f t="shared" si="37"/>
        <v>385.23704392131418</v>
      </c>
      <c r="T113" s="54">
        <f t="shared" si="38"/>
        <v>190.48983933465814</v>
      </c>
      <c r="U113" s="54">
        <f t="shared" si="39"/>
        <v>194.74720458665601</v>
      </c>
      <c r="V113" s="54">
        <f t="shared" si="30"/>
        <v>1867.2425713266732</v>
      </c>
      <c r="W113" s="54">
        <f t="shared" si="31"/>
        <v>2116.5537703850905</v>
      </c>
      <c r="X113" s="54">
        <f t="shared" si="32"/>
        <v>2163.8578287406222</v>
      </c>
      <c r="Y113" s="54">
        <f t="shared" si="40"/>
        <v>4280.4115991257131</v>
      </c>
      <c r="Z113" s="43">
        <f t="shared" si="54"/>
        <v>14.300000000000002</v>
      </c>
      <c r="AA113" s="54">
        <f t="shared" si="55"/>
        <v>6.7562658695877253</v>
      </c>
      <c r="AB113" s="54">
        <f t="shared" si="41"/>
        <v>34.07129131917808</v>
      </c>
      <c r="AC113" s="54">
        <f t="shared" si="33"/>
        <v>6.7562658695877253</v>
      </c>
    </row>
    <row r="114" spans="1:29" x14ac:dyDescent="0.25">
      <c r="A114" s="61">
        <f t="shared" si="34"/>
        <v>9.3695550113507622</v>
      </c>
      <c r="B114" s="43">
        <f t="shared" si="49"/>
        <v>262.5</v>
      </c>
      <c r="C114" s="42">
        <f t="shared" si="57"/>
        <v>99.542600000000007</v>
      </c>
      <c r="D114" s="51">
        <f t="shared" si="57"/>
        <v>1700</v>
      </c>
      <c r="E114" s="56">
        <f t="shared" si="57"/>
        <v>0.2</v>
      </c>
      <c r="F114" s="57">
        <f t="shared" si="57"/>
        <v>980.23210993750001</v>
      </c>
      <c r="G114" s="58">
        <f t="shared" si="57"/>
        <v>2.6584931595742973E-4</v>
      </c>
      <c r="H114" s="58">
        <f t="shared" si="57"/>
        <v>4.3110319016750285E-4</v>
      </c>
      <c r="I114" s="48">
        <f t="shared" si="57"/>
        <v>99.542600000000007</v>
      </c>
      <c r="J114" s="49">
        <f t="shared" si="50"/>
        <v>7.7822977268751448E-3</v>
      </c>
      <c r="K114" s="50">
        <f t="shared" si="51"/>
        <v>9.3695550113507622</v>
      </c>
      <c r="L114" s="51">
        <f t="shared" si="26"/>
        <v>3438914.062996062</v>
      </c>
      <c r="M114" s="49">
        <f t="shared" si="27"/>
        <v>2.3509175684403884E-2</v>
      </c>
      <c r="N114" s="43">
        <f t="shared" si="28"/>
        <v>172.74846726424281</v>
      </c>
      <c r="O114" s="43">
        <f t="shared" si="29"/>
        <v>172.74846726424281</v>
      </c>
      <c r="P114" s="52">
        <f t="shared" si="52"/>
        <v>21.212842340074165</v>
      </c>
      <c r="Q114" s="52">
        <f t="shared" si="36"/>
        <v>34.398899889554798</v>
      </c>
      <c r="R114" s="54">
        <f t="shared" si="53"/>
        <v>8.8031107970115379</v>
      </c>
      <c r="S114" s="54">
        <f t="shared" si="37"/>
        <v>392.30556596110307</v>
      </c>
      <c r="T114" s="54">
        <f t="shared" si="38"/>
        <v>193.96130960431697</v>
      </c>
      <c r="U114" s="54">
        <f t="shared" si="39"/>
        <v>198.34425635678608</v>
      </c>
      <c r="V114" s="54">
        <f t="shared" si="30"/>
        <v>1901.2710375968029</v>
      </c>
      <c r="W114" s="54">
        <f t="shared" si="31"/>
        <v>2175.8480244074021</v>
      </c>
      <c r="X114" s="54">
        <f t="shared" si="32"/>
        <v>2225.0156963101003</v>
      </c>
      <c r="Y114" s="54">
        <f t="shared" si="40"/>
        <v>4400.8637207175025</v>
      </c>
      <c r="Z114" s="43">
        <f t="shared" si="54"/>
        <v>14.437500000000002</v>
      </c>
      <c r="AA114" s="54">
        <f t="shared" si="55"/>
        <v>6.6353439385694655</v>
      </c>
      <c r="AB114" s="54">
        <f t="shared" si="41"/>
        <v>34.398899889554798</v>
      </c>
      <c r="AC114" s="54">
        <f t="shared" si="33"/>
        <v>6.6353439385694655</v>
      </c>
    </row>
    <row r="115" spans="1:29" x14ac:dyDescent="0.25">
      <c r="A115" s="61">
        <f t="shared" si="34"/>
        <v>9.4587888686017223</v>
      </c>
      <c r="B115" s="43">
        <f t="shared" si="49"/>
        <v>265</v>
      </c>
      <c r="C115" s="42">
        <f t="shared" si="57"/>
        <v>99.542600000000007</v>
      </c>
      <c r="D115" s="51">
        <f t="shared" si="57"/>
        <v>1700</v>
      </c>
      <c r="E115" s="56">
        <f t="shared" si="57"/>
        <v>0.2</v>
      </c>
      <c r="F115" s="57">
        <f t="shared" si="57"/>
        <v>980.23210993750001</v>
      </c>
      <c r="G115" s="58">
        <f t="shared" si="57"/>
        <v>2.6584931595742973E-4</v>
      </c>
      <c r="H115" s="58">
        <f t="shared" si="57"/>
        <v>4.3110319016750285E-4</v>
      </c>
      <c r="I115" s="48">
        <f t="shared" si="57"/>
        <v>99.542600000000007</v>
      </c>
      <c r="J115" s="49">
        <f t="shared" si="50"/>
        <v>7.7822977268751448E-3</v>
      </c>
      <c r="K115" s="50">
        <f t="shared" si="51"/>
        <v>9.4587888686017223</v>
      </c>
      <c r="L115" s="51">
        <f t="shared" si="26"/>
        <v>3471665.6255007857</v>
      </c>
      <c r="M115" s="49">
        <f t="shared" si="27"/>
        <v>2.350844884035733E-2</v>
      </c>
      <c r="N115" s="43">
        <f t="shared" si="28"/>
        <v>176.04913989408229</v>
      </c>
      <c r="O115" s="43">
        <f t="shared" si="29"/>
        <v>176.04913989408229</v>
      </c>
      <c r="P115" s="52">
        <f t="shared" si="52"/>
        <v>21.414869409979627</v>
      </c>
      <c r="Q115" s="52">
        <f t="shared" si="36"/>
        <v>34.726508459931509</v>
      </c>
      <c r="R115" s="54">
        <f t="shared" si="53"/>
        <v>8.8031107970115379</v>
      </c>
      <c r="S115" s="54">
        <f t="shared" si="37"/>
        <v>399.43654686106419</v>
      </c>
      <c r="T115" s="54">
        <f t="shared" si="38"/>
        <v>197.4640093040619</v>
      </c>
      <c r="U115" s="54">
        <f t="shared" si="39"/>
        <v>201.97253755700228</v>
      </c>
      <c r="V115" s="54">
        <f t="shared" si="30"/>
        <v>1935.6056247683873</v>
      </c>
      <c r="W115" s="54">
        <f t="shared" si="31"/>
        <v>2236.2377122041194</v>
      </c>
      <c r="X115" s="54">
        <f t="shared" si="32"/>
        <v>2287.2958313079321</v>
      </c>
      <c r="Y115" s="54">
        <f t="shared" si="40"/>
        <v>4523.5335435120514</v>
      </c>
      <c r="Z115" s="43">
        <f t="shared" si="54"/>
        <v>14.575000000000001</v>
      </c>
      <c r="AA115" s="54">
        <f t="shared" si="55"/>
        <v>6.5176434153032581</v>
      </c>
      <c r="AB115" s="54">
        <f t="shared" si="41"/>
        <v>34.726508459931509</v>
      </c>
      <c r="AC115" s="54">
        <f t="shared" si="33"/>
        <v>6.5176434153032581</v>
      </c>
    </row>
    <row r="116" spans="1:29" x14ac:dyDescent="0.25">
      <c r="A116" s="61">
        <f t="shared" si="34"/>
        <v>9.5480227258526842</v>
      </c>
      <c r="B116" s="43">
        <f t="shared" si="49"/>
        <v>267.5</v>
      </c>
      <c r="C116" s="42">
        <f t="shared" si="57"/>
        <v>99.542600000000007</v>
      </c>
      <c r="D116" s="51">
        <f t="shared" si="57"/>
        <v>1700</v>
      </c>
      <c r="E116" s="56">
        <f t="shared" si="57"/>
        <v>0.2</v>
      </c>
      <c r="F116" s="57">
        <f t="shared" si="57"/>
        <v>980.23210993750001</v>
      </c>
      <c r="G116" s="58">
        <f t="shared" si="57"/>
        <v>2.6584931595742973E-4</v>
      </c>
      <c r="H116" s="58">
        <f t="shared" si="57"/>
        <v>4.3110319016750285E-4</v>
      </c>
      <c r="I116" s="48">
        <f t="shared" si="57"/>
        <v>99.542600000000007</v>
      </c>
      <c r="J116" s="49">
        <f t="shared" si="50"/>
        <v>7.7822977268751448E-3</v>
      </c>
      <c r="K116" s="50">
        <f t="shared" si="51"/>
        <v>9.5480227258526842</v>
      </c>
      <c r="L116" s="51">
        <f t="shared" si="26"/>
        <v>3504417.1880055107</v>
      </c>
      <c r="M116" s="49">
        <f t="shared" si="27"/>
        <v>2.3507734859624003E-2</v>
      </c>
      <c r="N116" s="43">
        <f t="shared" si="28"/>
        <v>179.38104189957477</v>
      </c>
      <c r="O116" s="43">
        <f t="shared" si="29"/>
        <v>179.38104189957477</v>
      </c>
      <c r="P116" s="52">
        <f t="shared" si="52"/>
        <v>21.616896479885099</v>
      </c>
      <c r="Q116" s="52">
        <f t="shared" si="36"/>
        <v>35.05411703030822</v>
      </c>
      <c r="R116" s="54">
        <f t="shared" si="53"/>
        <v>8.8031107970115379</v>
      </c>
      <c r="S116" s="54">
        <f t="shared" si="37"/>
        <v>406.62998651233136</v>
      </c>
      <c r="T116" s="54">
        <f t="shared" si="38"/>
        <v>200.99793837945987</v>
      </c>
      <c r="U116" s="54">
        <f t="shared" si="39"/>
        <v>205.63204813287146</v>
      </c>
      <c r="V116" s="54">
        <f t="shared" si="30"/>
        <v>1970.2463323078555</v>
      </c>
      <c r="W116" s="54">
        <f t="shared" si="31"/>
        <v>2297.7328425857058</v>
      </c>
      <c r="X116" s="54">
        <f t="shared" si="32"/>
        <v>2350.7082425445778</v>
      </c>
      <c r="Y116" s="54">
        <f t="shared" si="40"/>
        <v>4648.4410851302837</v>
      </c>
      <c r="Z116" s="43">
        <f t="shared" si="54"/>
        <v>14.712500000000002</v>
      </c>
      <c r="AA116" s="54">
        <f t="shared" si="55"/>
        <v>6.4030507495569395</v>
      </c>
      <c r="AB116" s="54">
        <f t="shared" si="41"/>
        <v>35.05411703030822</v>
      </c>
      <c r="AC116" s="54">
        <f t="shared" si="33"/>
        <v>6.4030507495569395</v>
      </c>
    </row>
    <row r="117" spans="1:29" x14ac:dyDescent="0.25">
      <c r="A117" s="61">
        <f t="shared" si="34"/>
        <v>9.6372565831036425</v>
      </c>
      <c r="B117" s="43">
        <f t="shared" si="49"/>
        <v>270</v>
      </c>
      <c r="C117" s="42">
        <f t="shared" si="57"/>
        <v>99.542600000000007</v>
      </c>
      <c r="D117" s="51">
        <f t="shared" si="57"/>
        <v>1700</v>
      </c>
      <c r="E117" s="56">
        <f t="shared" si="57"/>
        <v>0.2</v>
      </c>
      <c r="F117" s="57">
        <f t="shared" si="57"/>
        <v>980.23210993750001</v>
      </c>
      <c r="G117" s="58">
        <f t="shared" si="57"/>
        <v>2.6584931595742973E-4</v>
      </c>
      <c r="H117" s="58">
        <f t="shared" si="57"/>
        <v>4.3110319016750285E-4</v>
      </c>
      <c r="I117" s="48">
        <f t="shared" si="57"/>
        <v>99.542600000000007</v>
      </c>
      <c r="J117" s="49">
        <f t="shared" si="50"/>
        <v>7.7822977268751448E-3</v>
      </c>
      <c r="K117" s="50">
        <f t="shared" si="51"/>
        <v>9.6372565831036425</v>
      </c>
      <c r="L117" s="51">
        <f t="shared" si="26"/>
        <v>3537168.7505102353</v>
      </c>
      <c r="M117" s="49">
        <f t="shared" si="27"/>
        <v>2.3507033397898138E-2</v>
      </c>
      <c r="N117" s="43">
        <f t="shared" si="28"/>
        <v>182.74417322726052</v>
      </c>
      <c r="O117" s="43">
        <f t="shared" si="29"/>
        <v>182.74417322726052</v>
      </c>
      <c r="P117" s="52">
        <f t="shared" si="52"/>
        <v>21.818923549790565</v>
      </c>
      <c r="Q117" s="52">
        <f t="shared" si="36"/>
        <v>35.381725600684931</v>
      </c>
      <c r="R117" s="54">
        <f t="shared" si="53"/>
        <v>8.8031107970115379</v>
      </c>
      <c r="S117" s="54">
        <f t="shared" si="37"/>
        <v>413.88588480798501</v>
      </c>
      <c r="T117" s="54">
        <f t="shared" si="38"/>
        <v>204.56309677705107</v>
      </c>
      <c r="U117" s="54">
        <f t="shared" si="39"/>
        <v>209.32278803093391</v>
      </c>
      <c r="V117" s="54">
        <f t="shared" si="30"/>
        <v>2005.1931596911777</v>
      </c>
      <c r="W117" s="54">
        <f t="shared" si="31"/>
        <v>2360.3434243505894</v>
      </c>
      <c r="X117" s="54">
        <f t="shared" si="32"/>
        <v>2415.2629388184682</v>
      </c>
      <c r="Y117" s="54">
        <f t="shared" si="40"/>
        <v>4775.6063631690577</v>
      </c>
      <c r="Z117" s="43">
        <f t="shared" si="54"/>
        <v>14.850000000000001</v>
      </c>
      <c r="AA117" s="54">
        <f t="shared" si="55"/>
        <v>6.2914573560776388</v>
      </c>
      <c r="AB117" s="54">
        <f t="shared" si="41"/>
        <v>35.381725600684931</v>
      </c>
      <c r="AC117" s="54">
        <f t="shared" si="33"/>
        <v>6.2914573560776388</v>
      </c>
    </row>
    <row r="118" spans="1:29" x14ac:dyDescent="0.25">
      <c r="A118" s="61">
        <f t="shared" si="34"/>
        <v>9.7264904403546009</v>
      </c>
      <c r="B118" s="43">
        <f t="shared" si="49"/>
        <v>272.5</v>
      </c>
      <c r="C118" s="42">
        <f t="shared" si="57"/>
        <v>99.542600000000007</v>
      </c>
      <c r="D118" s="51">
        <f t="shared" si="57"/>
        <v>1700</v>
      </c>
      <c r="E118" s="56">
        <f t="shared" si="57"/>
        <v>0.2</v>
      </c>
      <c r="F118" s="57">
        <f t="shared" si="57"/>
        <v>980.23210993750001</v>
      </c>
      <c r="G118" s="58">
        <f t="shared" si="57"/>
        <v>2.6584931595742973E-4</v>
      </c>
      <c r="H118" s="58">
        <f t="shared" si="57"/>
        <v>4.3110319016750285E-4</v>
      </c>
      <c r="I118" s="48">
        <f t="shared" si="57"/>
        <v>99.542600000000007</v>
      </c>
      <c r="J118" s="49">
        <f t="shared" si="50"/>
        <v>7.7822977268751448E-3</v>
      </c>
      <c r="K118" s="50">
        <f t="shared" si="51"/>
        <v>9.7264904403546009</v>
      </c>
      <c r="L118" s="51">
        <f t="shared" si="26"/>
        <v>3569920.313014959</v>
      </c>
      <c r="M118" s="49">
        <f t="shared" si="27"/>
        <v>2.3506344123155613E-2</v>
      </c>
      <c r="N118" s="43">
        <f t="shared" si="28"/>
        <v>186.13853382462699</v>
      </c>
      <c r="O118" s="43">
        <f t="shared" si="29"/>
        <v>186.13853382462699</v>
      </c>
      <c r="P118" s="52">
        <f t="shared" si="52"/>
        <v>22.020950619696034</v>
      </c>
      <c r="Q118" s="52">
        <f t="shared" si="36"/>
        <v>35.709334171061641</v>
      </c>
      <c r="R118" s="54">
        <f t="shared" si="53"/>
        <v>8.8031107970115379</v>
      </c>
      <c r="S118" s="54">
        <f t="shared" si="37"/>
        <v>421.2042416430001</v>
      </c>
      <c r="T118" s="54">
        <f t="shared" si="38"/>
        <v>208.15948444432303</v>
      </c>
      <c r="U118" s="54">
        <f t="shared" si="39"/>
        <v>213.0447571986771</v>
      </c>
      <c r="V118" s="54">
        <f t="shared" si="30"/>
        <v>2040.4461064036097</v>
      </c>
      <c r="W118" s="54">
        <f t="shared" si="31"/>
        <v>2424.0794662853855</v>
      </c>
      <c r="X118" s="54">
        <f t="shared" si="32"/>
        <v>2480.9699289162181</v>
      </c>
      <c r="Y118" s="54">
        <f t="shared" si="40"/>
        <v>4905.0493952016041</v>
      </c>
      <c r="Z118" s="43">
        <f t="shared" si="54"/>
        <v>14.987500000000002</v>
      </c>
      <c r="AA118" s="54">
        <f t="shared" si="55"/>
        <v>6.182759356056331</v>
      </c>
      <c r="AB118" s="54">
        <f t="shared" si="41"/>
        <v>35.709334171061641</v>
      </c>
      <c r="AC118" s="54">
        <f t="shared" si="33"/>
        <v>6.182759356056331</v>
      </c>
    </row>
    <row r="119" spans="1:29" x14ac:dyDescent="0.25">
      <c r="A119" s="61">
        <f t="shared" si="34"/>
        <v>9.815724297605561</v>
      </c>
      <c r="B119" s="43">
        <f t="shared" si="49"/>
        <v>275</v>
      </c>
      <c r="C119" s="42">
        <f t="shared" si="57"/>
        <v>99.542600000000007</v>
      </c>
      <c r="D119" s="51">
        <f t="shared" si="57"/>
        <v>1700</v>
      </c>
      <c r="E119" s="56">
        <f t="shared" si="57"/>
        <v>0.2</v>
      </c>
      <c r="F119" s="57">
        <f t="shared" si="57"/>
        <v>980.23210993750001</v>
      </c>
      <c r="G119" s="58">
        <f t="shared" si="57"/>
        <v>2.6584931595742973E-4</v>
      </c>
      <c r="H119" s="58">
        <f t="shared" si="57"/>
        <v>4.3110319016750285E-4</v>
      </c>
      <c r="I119" s="48">
        <f t="shared" si="57"/>
        <v>99.542600000000007</v>
      </c>
      <c r="J119" s="49">
        <f t="shared" si="50"/>
        <v>7.7822977268751448E-3</v>
      </c>
      <c r="K119" s="50">
        <f t="shared" si="51"/>
        <v>9.815724297605561</v>
      </c>
      <c r="L119" s="51">
        <f t="shared" si="26"/>
        <v>3602671.8755196841</v>
      </c>
      <c r="M119" s="49">
        <f t="shared" si="27"/>
        <v>2.3505666715108491E-2</v>
      </c>
      <c r="N119" s="43">
        <f t="shared" si="28"/>
        <v>189.56412364008304</v>
      </c>
      <c r="O119" s="43">
        <f t="shared" si="29"/>
        <v>189.56412364008304</v>
      </c>
      <c r="P119" s="52">
        <f t="shared" si="52"/>
        <v>22.222977689601503</v>
      </c>
      <c r="Q119" s="52">
        <f t="shared" si="36"/>
        <v>36.036942741438359</v>
      </c>
      <c r="R119" s="54">
        <f t="shared" si="53"/>
        <v>8.8031107970115379</v>
      </c>
      <c r="S119" s="54">
        <f t="shared" si="37"/>
        <v>428.58505691419441</v>
      </c>
      <c r="T119" s="54">
        <f t="shared" si="38"/>
        <v>211.78710132968453</v>
      </c>
      <c r="U119" s="54">
        <f t="shared" si="39"/>
        <v>216.79795558450988</v>
      </c>
      <c r="V119" s="54">
        <f t="shared" si="30"/>
        <v>2076.0051719394378</v>
      </c>
      <c r="W119" s="54">
        <f t="shared" si="31"/>
        <v>2488.9509771650955</v>
      </c>
      <c r="X119" s="54">
        <f t="shared" si="32"/>
        <v>2547.83922161283</v>
      </c>
      <c r="Y119" s="54">
        <f t="shared" si="40"/>
        <v>5036.790198777926</v>
      </c>
      <c r="Z119" s="43">
        <f t="shared" si="54"/>
        <v>15.125000000000002</v>
      </c>
      <c r="AA119" s="54">
        <f t="shared" si="55"/>
        <v>6.076857334179925</v>
      </c>
      <c r="AB119" s="54">
        <f t="shared" si="41"/>
        <v>36.036942741438359</v>
      </c>
      <c r="AC119" s="54">
        <f t="shared" si="33"/>
        <v>6.076857334179925</v>
      </c>
    </row>
    <row r="120" spans="1:29" x14ac:dyDescent="0.25">
      <c r="A120" s="61">
        <f t="shared" si="34"/>
        <v>9.9049581548565229</v>
      </c>
      <c r="B120" s="43">
        <f t="shared" si="49"/>
        <v>277.5</v>
      </c>
      <c r="C120" s="42">
        <f t="shared" si="57"/>
        <v>99.542600000000007</v>
      </c>
      <c r="D120" s="51">
        <f t="shared" si="57"/>
        <v>1700</v>
      </c>
      <c r="E120" s="56">
        <f t="shared" si="57"/>
        <v>0.2</v>
      </c>
      <c r="F120" s="57">
        <f t="shared" si="57"/>
        <v>980.23210993750001</v>
      </c>
      <c r="G120" s="58">
        <f t="shared" si="57"/>
        <v>2.6584931595742973E-4</v>
      </c>
      <c r="H120" s="58">
        <f t="shared" si="57"/>
        <v>4.3110319016750285E-4</v>
      </c>
      <c r="I120" s="48">
        <f t="shared" si="57"/>
        <v>99.542600000000007</v>
      </c>
      <c r="J120" s="49">
        <f t="shared" si="50"/>
        <v>7.7822977268751448E-3</v>
      </c>
      <c r="K120" s="50">
        <f t="shared" si="51"/>
        <v>9.9049581548565229</v>
      </c>
      <c r="L120" s="51">
        <f t="shared" si="26"/>
        <v>3635423.4380244086</v>
      </c>
      <c r="M120" s="49">
        <f t="shared" si="27"/>
        <v>2.3505000864688465E-2</v>
      </c>
      <c r="N120" s="43">
        <f t="shared" si="28"/>
        <v>193.02094262293505</v>
      </c>
      <c r="O120" s="43">
        <f t="shared" si="29"/>
        <v>193.02094262293505</v>
      </c>
      <c r="P120" s="52">
        <f t="shared" si="52"/>
        <v>22.425004759506969</v>
      </c>
      <c r="Q120" s="52">
        <f t="shared" si="36"/>
        <v>36.36455131181507</v>
      </c>
      <c r="R120" s="54">
        <f t="shared" si="53"/>
        <v>8.8031107970115379</v>
      </c>
      <c r="S120" s="54">
        <f t="shared" si="37"/>
        <v>436.02833052018065</v>
      </c>
      <c r="T120" s="54">
        <f t="shared" si="38"/>
        <v>215.44594738244203</v>
      </c>
      <c r="U120" s="54">
        <f t="shared" si="39"/>
        <v>220.58238313773859</v>
      </c>
      <c r="V120" s="54">
        <f t="shared" si="30"/>
        <v>2111.8703558017473</v>
      </c>
      <c r="W120" s="54">
        <f t="shared" si="31"/>
        <v>2554.9679657533188</v>
      </c>
      <c r="X120" s="54">
        <f t="shared" si="32"/>
        <v>2615.8808256718999</v>
      </c>
      <c r="Y120" s="54">
        <f t="shared" si="40"/>
        <v>5170.8487914252182</v>
      </c>
      <c r="Z120" s="43">
        <f t="shared" si="54"/>
        <v>15.262500000000001</v>
      </c>
      <c r="AA120" s="54">
        <f t="shared" si="55"/>
        <v>5.9736561102048631</v>
      </c>
      <c r="AB120" s="54">
        <f t="shared" si="41"/>
        <v>36.36455131181507</v>
      </c>
      <c r="AC120" s="54">
        <f t="shared" si="33"/>
        <v>5.9736561102048631</v>
      </c>
    </row>
    <row r="121" spans="1:29" x14ac:dyDescent="0.25">
      <c r="A121" s="61">
        <f t="shared" si="34"/>
        <v>9.9941920121074812</v>
      </c>
      <c r="B121" s="43">
        <f t="shared" si="49"/>
        <v>280</v>
      </c>
      <c r="C121" s="42">
        <f t="shared" si="57"/>
        <v>99.542600000000007</v>
      </c>
      <c r="D121" s="51">
        <f t="shared" si="57"/>
        <v>1700</v>
      </c>
      <c r="E121" s="56">
        <f t="shared" si="57"/>
        <v>0.2</v>
      </c>
      <c r="F121" s="57">
        <f t="shared" si="57"/>
        <v>980.23210993750001</v>
      </c>
      <c r="G121" s="58">
        <f t="shared" si="57"/>
        <v>2.6584931595742973E-4</v>
      </c>
      <c r="H121" s="58">
        <f t="shared" si="57"/>
        <v>4.3110319016750285E-4</v>
      </c>
      <c r="I121" s="48">
        <f t="shared" si="57"/>
        <v>99.542600000000007</v>
      </c>
      <c r="J121" s="49">
        <f t="shared" si="50"/>
        <v>7.7822977268751448E-3</v>
      </c>
      <c r="K121" s="50">
        <f t="shared" si="51"/>
        <v>9.9941920121074812</v>
      </c>
      <c r="L121" s="51">
        <f t="shared" si="26"/>
        <v>3668175.0005291323</v>
      </c>
      <c r="M121" s="49">
        <f t="shared" si="27"/>
        <v>2.3504346273557384E-2</v>
      </c>
      <c r="N121" s="43">
        <f t="shared" si="28"/>
        <v>196.50899072336239</v>
      </c>
      <c r="O121" s="43">
        <f t="shared" si="29"/>
        <v>196.50899072336239</v>
      </c>
      <c r="P121" s="52">
        <f t="shared" si="52"/>
        <v>22.627031829412434</v>
      </c>
      <c r="Q121" s="52">
        <f t="shared" si="36"/>
        <v>36.692159882191781</v>
      </c>
      <c r="R121" s="54">
        <f t="shared" si="53"/>
        <v>8.8031107970115379</v>
      </c>
      <c r="S121" s="54">
        <f t="shared" si="37"/>
        <v>443.53406236131747</v>
      </c>
      <c r="T121" s="54">
        <f t="shared" si="38"/>
        <v>219.13602255277482</v>
      </c>
      <c r="U121" s="54">
        <f t="shared" si="39"/>
        <v>224.39803980854265</v>
      </c>
      <c r="V121" s="54">
        <f t="shared" si="30"/>
        <v>2148.0416575021804</v>
      </c>
      <c r="W121" s="54">
        <f t="shared" si="31"/>
        <v>2622.1404408024337</v>
      </c>
      <c r="X121" s="54">
        <f t="shared" si="32"/>
        <v>2685.1047498458092</v>
      </c>
      <c r="Y121" s="54">
        <f t="shared" si="40"/>
        <v>5307.2451906482429</v>
      </c>
      <c r="Z121" s="43">
        <f t="shared" si="54"/>
        <v>15.400000000000002</v>
      </c>
      <c r="AA121" s="54">
        <f t="shared" si="55"/>
        <v>5.8730645240676953</v>
      </c>
      <c r="AB121" s="54">
        <f t="shared" si="41"/>
        <v>36.692159882191781</v>
      </c>
      <c r="AC121" s="54">
        <f t="shared" si="33"/>
        <v>5.8730645240676953</v>
      </c>
    </row>
    <row r="122" spans="1:29" x14ac:dyDescent="0.25">
      <c r="A122" s="61">
        <f t="shared" si="34"/>
        <v>10.08342586935844</v>
      </c>
      <c r="B122" s="43">
        <f t="shared" si="49"/>
        <v>282.5</v>
      </c>
      <c r="C122" s="42">
        <f t="shared" si="57"/>
        <v>99.542600000000007</v>
      </c>
      <c r="D122" s="51">
        <f t="shared" si="57"/>
        <v>1700</v>
      </c>
      <c r="E122" s="56">
        <f t="shared" si="57"/>
        <v>0.2</v>
      </c>
      <c r="F122" s="57">
        <f t="shared" si="57"/>
        <v>980.23210993750001</v>
      </c>
      <c r="G122" s="58">
        <f t="shared" si="57"/>
        <v>2.6584931595742973E-4</v>
      </c>
      <c r="H122" s="58">
        <f t="shared" si="57"/>
        <v>4.3110319016750285E-4</v>
      </c>
      <c r="I122" s="48">
        <f t="shared" si="57"/>
        <v>99.542600000000007</v>
      </c>
      <c r="J122" s="49">
        <f t="shared" si="50"/>
        <v>7.7822977268751448E-3</v>
      </c>
      <c r="K122" s="50">
        <f t="shared" si="51"/>
        <v>10.08342586935844</v>
      </c>
      <c r="L122" s="51">
        <f t="shared" si="26"/>
        <v>3700926.5630338569</v>
      </c>
      <c r="M122" s="49">
        <f t="shared" si="27"/>
        <v>2.3503702653643307E-2</v>
      </c>
      <c r="N122" s="43">
        <f t="shared" si="28"/>
        <v>200.02826789239563</v>
      </c>
      <c r="O122" s="43">
        <f t="shared" si="29"/>
        <v>200.02826789239563</v>
      </c>
      <c r="P122" s="52">
        <f t="shared" si="52"/>
        <v>22.829058899317904</v>
      </c>
      <c r="Q122" s="52">
        <f t="shared" si="36"/>
        <v>37.019768452568485</v>
      </c>
      <c r="R122" s="54">
        <f t="shared" si="53"/>
        <v>8.8031107970115379</v>
      </c>
      <c r="S122" s="54">
        <f t="shared" si="37"/>
        <v>451.10225233966611</v>
      </c>
      <c r="T122" s="54">
        <f t="shared" si="38"/>
        <v>222.85732679171355</v>
      </c>
      <c r="U122" s="54">
        <f t="shared" si="39"/>
        <v>228.24492554795259</v>
      </c>
      <c r="V122" s="54">
        <f t="shared" si="30"/>
        <v>2184.5190765607231</v>
      </c>
      <c r="W122" s="54">
        <f t="shared" si="31"/>
        <v>2690.4784110538062</v>
      </c>
      <c r="X122" s="54">
        <f t="shared" si="32"/>
        <v>2755.5210028759234</v>
      </c>
      <c r="Y122" s="54">
        <f t="shared" si="40"/>
        <v>5445.9994139297296</v>
      </c>
      <c r="Z122" s="43">
        <f t="shared" si="54"/>
        <v>15.537500000000001</v>
      </c>
      <c r="AA122" s="54">
        <f t="shared" si="55"/>
        <v>5.7749952336225121</v>
      </c>
      <c r="AB122" s="54">
        <f t="shared" si="41"/>
        <v>37.019768452568485</v>
      </c>
      <c r="AC122" s="54">
        <f t="shared" si="33"/>
        <v>5.7749952336225121</v>
      </c>
    </row>
    <row r="123" spans="1:29" x14ac:dyDescent="0.25">
      <c r="A123" s="61">
        <f t="shared" si="34"/>
        <v>10.1726597266094</v>
      </c>
      <c r="B123" s="43">
        <f t="shared" si="49"/>
        <v>285</v>
      </c>
      <c r="C123" s="42">
        <f t="shared" ref="C123:I138" si="58">C122</f>
        <v>99.542600000000007</v>
      </c>
      <c r="D123" s="51">
        <f t="shared" si="58"/>
        <v>1700</v>
      </c>
      <c r="E123" s="56">
        <f t="shared" si="58"/>
        <v>0.2</v>
      </c>
      <c r="F123" s="57">
        <f t="shared" si="58"/>
        <v>980.23210993750001</v>
      </c>
      <c r="G123" s="58">
        <f t="shared" si="58"/>
        <v>2.6584931595742973E-4</v>
      </c>
      <c r="H123" s="58">
        <f t="shared" si="58"/>
        <v>4.3110319016750285E-4</v>
      </c>
      <c r="I123" s="48">
        <f t="shared" si="58"/>
        <v>99.542600000000007</v>
      </c>
      <c r="J123" s="49">
        <f t="shared" si="50"/>
        <v>7.7822977268751448E-3</v>
      </c>
      <c r="K123" s="50">
        <f t="shared" si="51"/>
        <v>10.1726597266094</v>
      </c>
      <c r="L123" s="51">
        <f t="shared" si="26"/>
        <v>3733678.1255385815</v>
      </c>
      <c r="M123" s="49">
        <f t="shared" si="27"/>
        <v>2.3503069726700535E-2</v>
      </c>
      <c r="N123" s="43">
        <f t="shared" si="28"/>
        <v>203.5787740818943</v>
      </c>
      <c r="O123" s="43">
        <f t="shared" si="29"/>
        <v>203.5787740818943</v>
      </c>
      <c r="P123" s="52">
        <f t="shared" si="52"/>
        <v>23.031085969223369</v>
      </c>
      <c r="Q123" s="52">
        <f t="shared" si="36"/>
        <v>37.347377022945203</v>
      </c>
      <c r="R123" s="54">
        <f t="shared" si="53"/>
        <v>8.8031107970115379</v>
      </c>
      <c r="S123" s="54">
        <f t="shared" si="37"/>
        <v>458.73290035894564</v>
      </c>
      <c r="T123" s="54">
        <f t="shared" si="38"/>
        <v>226.60986005111766</v>
      </c>
      <c r="U123" s="54">
        <f t="shared" si="39"/>
        <v>232.12304030782798</v>
      </c>
      <c r="V123" s="54">
        <f t="shared" si="30"/>
        <v>2221.3026125054866</v>
      </c>
      <c r="W123" s="54">
        <f t="shared" si="31"/>
        <v>2759.9918852379715</v>
      </c>
      <c r="X123" s="54">
        <f t="shared" si="32"/>
        <v>2827.1395934927764</v>
      </c>
      <c r="Y123" s="54">
        <f t="shared" si="40"/>
        <v>5587.1314787307474</v>
      </c>
      <c r="Z123" s="43">
        <f t="shared" si="54"/>
        <v>15.675000000000002</v>
      </c>
      <c r="AA123" s="54">
        <f t="shared" si="55"/>
        <v>5.6793645241636188</v>
      </c>
      <c r="AB123" s="54">
        <f t="shared" si="41"/>
        <v>37.347377022945203</v>
      </c>
      <c r="AC123" s="54">
        <f t="shared" si="33"/>
        <v>5.6793645241636188</v>
      </c>
    </row>
    <row r="124" spans="1:29" x14ac:dyDescent="0.25">
      <c r="A124" s="61">
        <f t="shared" si="34"/>
        <v>10.261893583860362</v>
      </c>
      <c r="B124" s="43">
        <f t="shared" si="49"/>
        <v>287.5</v>
      </c>
      <c r="C124" s="42">
        <f t="shared" si="58"/>
        <v>99.542600000000007</v>
      </c>
      <c r="D124" s="51">
        <f t="shared" si="58"/>
        <v>1700</v>
      </c>
      <c r="E124" s="56">
        <f t="shared" si="58"/>
        <v>0.2</v>
      </c>
      <c r="F124" s="57">
        <f t="shared" si="58"/>
        <v>980.23210993750001</v>
      </c>
      <c r="G124" s="58">
        <f t="shared" si="58"/>
        <v>2.6584931595742973E-4</v>
      </c>
      <c r="H124" s="58">
        <f t="shared" si="58"/>
        <v>4.3110319016750285E-4</v>
      </c>
      <c r="I124" s="48">
        <f t="shared" si="58"/>
        <v>99.542600000000007</v>
      </c>
      <c r="J124" s="49">
        <f t="shared" si="50"/>
        <v>7.7822977268751448E-3</v>
      </c>
      <c r="K124" s="50">
        <f t="shared" si="51"/>
        <v>10.261893583860362</v>
      </c>
      <c r="L124" s="51">
        <f t="shared" si="26"/>
        <v>3766429.6880433066</v>
      </c>
      <c r="M124" s="49">
        <f t="shared" si="27"/>
        <v>2.350244722389204E-2</v>
      </c>
      <c r="N124" s="43">
        <f t="shared" si="28"/>
        <v>207.16050924452526</v>
      </c>
      <c r="O124" s="43">
        <f t="shared" si="29"/>
        <v>207.16050924452526</v>
      </c>
      <c r="P124" s="52">
        <f t="shared" si="52"/>
        <v>23.233113039128835</v>
      </c>
      <c r="Q124" s="52">
        <f t="shared" si="36"/>
        <v>37.674985593321914</v>
      </c>
      <c r="R124" s="54">
        <f t="shared" si="53"/>
        <v>8.8031107970115379</v>
      </c>
      <c r="S124" s="54">
        <f t="shared" si="37"/>
        <v>466.42600632448978</v>
      </c>
      <c r="T124" s="54">
        <f t="shared" si="38"/>
        <v>230.39362228365408</v>
      </c>
      <c r="U124" s="54">
        <f t="shared" si="39"/>
        <v>236.03238404083564</v>
      </c>
      <c r="V124" s="54">
        <f t="shared" si="30"/>
        <v>2258.3922648724965</v>
      </c>
      <c r="W124" s="54">
        <f t="shared" si="31"/>
        <v>2830.6908720748092</v>
      </c>
      <c r="X124" s="54">
        <f t="shared" si="32"/>
        <v>2899.9705304162494</v>
      </c>
      <c r="Y124" s="54">
        <f t="shared" si="40"/>
        <v>5730.6614024910587</v>
      </c>
      <c r="Z124" s="43">
        <f t="shared" si="54"/>
        <v>15.812500000000002</v>
      </c>
      <c r="AA124" s="54">
        <f t="shared" si="55"/>
        <v>5.5860921289543448</v>
      </c>
      <c r="AB124" s="54">
        <f t="shared" si="41"/>
        <v>37.674985593321914</v>
      </c>
      <c r="AC124" s="54">
        <f t="shared" si="33"/>
        <v>5.5860921289543448</v>
      </c>
    </row>
    <row r="125" spans="1:29" x14ac:dyDescent="0.25">
      <c r="A125" s="61">
        <f t="shared" si="34"/>
        <v>10.35112744111132</v>
      </c>
      <c r="B125" s="43">
        <f t="shared" si="49"/>
        <v>290</v>
      </c>
      <c r="C125" s="42">
        <f t="shared" si="58"/>
        <v>99.542600000000007</v>
      </c>
      <c r="D125" s="51">
        <f t="shared" si="58"/>
        <v>1700</v>
      </c>
      <c r="E125" s="56">
        <f t="shared" si="58"/>
        <v>0.2</v>
      </c>
      <c r="F125" s="57">
        <f t="shared" si="58"/>
        <v>980.23210993750001</v>
      </c>
      <c r="G125" s="58">
        <f t="shared" si="58"/>
        <v>2.6584931595742973E-4</v>
      </c>
      <c r="H125" s="58">
        <f t="shared" si="58"/>
        <v>4.3110319016750285E-4</v>
      </c>
      <c r="I125" s="48">
        <f t="shared" si="58"/>
        <v>99.542600000000007</v>
      </c>
      <c r="J125" s="49">
        <f t="shared" si="50"/>
        <v>7.7822977268751448E-3</v>
      </c>
      <c r="K125" s="50">
        <f t="shared" si="51"/>
        <v>10.35112744111132</v>
      </c>
      <c r="L125" s="51">
        <f t="shared" si="26"/>
        <v>3799181.2505480302</v>
      </c>
      <c r="M125" s="49">
        <f t="shared" si="27"/>
        <v>2.3501834885393202E-2</v>
      </c>
      <c r="N125" s="43">
        <f t="shared" si="28"/>
        <v>210.77347333374229</v>
      </c>
      <c r="O125" s="43">
        <f t="shared" si="29"/>
        <v>210.77347333374229</v>
      </c>
      <c r="P125" s="52">
        <f t="shared" si="52"/>
        <v>23.435140109034311</v>
      </c>
      <c r="Q125" s="52">
        <f t="shared" si="36"/>
        <v>38.002594163698632</v>
      </c>
      <c r="R125" s="54">
        <f t="shared" si="53"/>
        <v>8.8031107970115379</v>
      </c>
      <c r="S125" s="54">
        <f t="shared" si="37"/>
        <v>474.18157014320599</v>
      </c>
      <c r="T125" s="54">
        <f t="shared" si="38"/>
        <v>234.2086134427766</v>
      </c>
      <c r="U125" s="54">
        <f t="shared" si="39"/>
        <v>239.97295670042939</v>
      </c>
      <c r="V125" s="54">
        <f t="shared" si="30"/>
        <v>2295.7880332054924</v>
      </c>
      <c r="W125" s="54">
        <f t="shared" si="31"/>
        <v>2902.585380273727</v>
      </c>
      <c r="X125" s="54">
        <f t="shared" si="32"/>
        <v>2974.0238223557485</v>
      </c>
      <c r="Y125" s="54">
        <f t="shared" si="40"/>
        <v>5876.6092026294755</v>
      </c>
      <c r="Z125" s="43">
        <f t="shared" si="54"/>
        <v>15.950000000000001</v>
      </c>
      <c r="AA125" s="54">
        <f t="shared" si="55"/>
        <v>5.4951010600404269</v>
      </c>
      <c r="AB125" s="54">
        <f t="shared" si="41"/>
        <v>38.002594163698632</v>
      </c>
      <c r="AC125" s="54">
        <f t="shared" si="33"/>
        <v>5.4951010600404269</v>
      </c>
    </row>
    <row r="126" spans="1:29" x14ac:dyDescent="0.25">
      <c r="A126" s="61">
        <f t="shared" si="34"/>
        <v>10.440361298362278</v>
      </c>
      <c r="B126" s="43">
        <f t="shared" si="49"/>
        <v>292.5</v>
      </c>
      <c r="C126" s="42">
        <f t="shared" si="58"/>
        <v>99.542600000000007</v>
      </c>
      <c r="D126" s="51">
        <f t="shared" si="58"/>
        <v>1700</v>
      </c>
      <c r="E126" s="56">
        <f t="shared" si="58"/>
        <v>0.2</v>
      </c>
      <c r="F126" s="57">
        <f t="shared" si="58"/>
        <v>980.23210993750001</v>
      </c>
      <c r="G126" s="58">
        <f t="shared" si="58"/>
        <v>2.6584931595742973E-4</v>
      </c>
      <c r="H126" s="58">
        <f t="shared" si="58"/>
        <v>4.3110319016750285E-4</v>
      </c>
      <c r="I126" s="48">
        <f t="shared" si="58"/>
        <v>99.542600000000007</v>
      </c>
      <c r="J126" s="49">
        <f t="shared" si="50"/>
        <v>7.7822977268751448E-3</v>
      </c>
      <c r="K126" s="50">
        <f t="shared" si="51"/>
        <v>10.440361298362278</v>
      </c>
      <c r="L126" s="51">
        <f t="shared" si="26"/>
        <v>3831932.8130527539</v>
      </c>
      <c r="M126" s="49">
        <f t="shared" si="27"/>
        <v>2.3501232460015401E-2</v>
      </c>
      <c r="N126" s="43">
        <f t="shared" si="28"/>
        <v>214.41766630376696</v>
      </c>
      <c r="O126" s="43">
        <f t="shared" si="29"/>
        <v>214.41766630376696</v>
      </c>
      <c r="P126" s="52">
        <f t="shared" si="52"/>
        <v>23.637167178939777</v>
      </c>
      <c r="Q126" s="52">
        <f t="shared" si="36"/>
        <v>38.330202734075336</v>
      </c>
      <c r="R126" s="54">
        <f t="shared" si="53"/>
        <v>8.8031107970115379</v>
      </c>
      <c r="S126" s="54">
        <f t="shared" si="37"/>
        <v>481.99959172353749</v>
      </c>
      <c r="T126" s="54">
        <f t="shared" si="38"/>
        <v>238.05483348270673</v>
      </c>
      <c r="U126" s="54">
        <f t="shared" si="39"/>
        <v>243.94475824083077</v>
      </c>
      <c r="V126" s="54">
        <f t="shared" si="30"/>
        <v>2333.4899170557383</v>
      </c>
      <c r="W126" s="54">
        <f t="shared" si="31"/>
        <v>2975.6854185338343</v>
      </c>
      <c r="X126" s="54">
        <f t="shared" si="32"/>
        <v>3049.3094780103847</v>
      </c>
      <c r="Y126" s="54">
        <f t="shared" si="40"/>
        <v>6024.994896544219</v>
      </c>
      <c r="Z126" s="43">
        <f t="shared" si="54"/>
        <v>16.087500000000002</v>
      </c>
      <c r="AA126" s="54">
        <f t="shared" si="55"/>
        <v>5.4063174486792898</v>
      </c>
      <c r="AB126" s="54">
        <f t="shared" si="41"/>
        <v>38.330202734075336</v>
      </c>
      <c r="AC126" s="54">
        <f t="shared" si="33"/>
        <v>5.4063174486792898</v>
      </c>
    </row>
    <row r="127" spans="1:29" x14ac:dyDescent="0.25">
      <c r="A127" s="61">
        <f t="shared" si="34"/>
        <v>10.529595155613238</v>
      </c>
      <c r="B127" s="43">
        <f t="shared" si="49"/>
        <v>295</v>
      </c>
      <c r="C127" s="42">
        <f t="shared" si="58"/>
        <v>99.542600000000007</v>
      </c>
      <c r="D127" s="51">
        <f t="shared" si="58"/>
        <v>1700</v>
      </c>
      <c r="E127" s="56">
        <f t="shared" si="58"/>
        <v>0.2</v>
      </c>
      <c r="F127" s="57">
        <f t="shared" si="58"/>
        <v>980.23210993750001</v>
      </c>
      <c r="G127" s="58">
        <f t="shared" si="58"/>
        <v>2.6584931595742973E-4</v>
      </c>
      <c r="H127" s="58">
        <f t="shared" si="58"/>
        <v>4.3110319016750285E-4</v>
      </c>
      <c r="I127" s="48">
        <f t="shared" si="58"/>
        <v>99.542600000000007</v>
      </c>
      <c r="J127" s="49">
        <f t="shared" si="50"/>
        <v>7.7822977268751448E-3</v>
      </c>
      <c r="K127" s="50">
        <f t="shared" si="51"/>
        <v>10.529595155613238</v>
      </c>
      <c r="L127" s="51">
        <f t="shared" si="26"/>
        <v>3864684.375557479</v>
      </c>
      <c r="M127" s="49">
        <f t="shared" si="27"/>
        <v>2.3500639704848381E-2</v>
      </c>
      <c r="N127" s="43">
        <f t="shared" si="28"/>
        <v>218.09308810956873</v>
      </c>
      <c r="O127" s="43">
        <f t="shared" si="29"/>
        <v>218.09308810956873</v>
      </c>
      <c r="P127" s="52">
        <f t="shared" si="52"/>
        <v>23.839194248845246</v>
      </c>
      <c r="Q127" s="52">
        <f t="shared" si="36"/>
        <v>38.657811304452046</v>
      </c>
      <c r="R127" s="54">
        <f t="shared" si="53"/>
        <v>8.8031107970115379</v>
      </c>
      <c r="S127" s="54">
        <f t="shared" si="37"/>
        <v>489.88007097542322</v>
      </c>
      <c r="T127" s="54">
        <f t="shared" si="38"/>
        <v>241.93228235841397</v>
      </c>
      <c r="U127" s="54">
        <f t="shared" si="39"/>
        <v>247.94778861700922</v>
      </c>
      <c r="V127" s="54">
        <f t="shared" si="30"/>
        <v>2371.4979159818313</v>
      </c>
      <c r="W127" s="54">
        <f t="shared" si="31"/>
        <v>3050.0009955441078</v>
      </c>
      <c r="X127" s="54">
        <f t="shared" si="32"/>
        <v>3125.8375060691337</v>
      </c>
      <c r="Y127" s="54">
        <f t="shared" si="40"/>
        <v>6175.8385016132415</v>
      </c>
      <c r="Z127" s="43">
        <f t="shared" si="54"/>
        <v>16.225000000000001</v>
      </c>
      <c r="AA127" s="54">
        <f t="shared" si="55"/>
        <v>5.319670394765077</v>
      </c>
      <c r="AB127" s="54">
        <f t="shared" si="41"/>
        <v>38.657811304452046</v>
      </c>
      <c r="AC127" s="54">
        <f t="shared" si="33"/>
        <v>5.319670394765077</v>
      </c>
    </row>
    <row r="128" spans="1:29" x14ac:dyDescent="0.25">
      <c r="A128" s="61">
        <f t="shared" si="34"/>
        <v>10.6188290128642</v>
      </c>
      <c r="B128" s="43">
        <f t="shared" si="49"/>
        <v>297.5</v>
      </c>
      <c r="C128" s="42">
        <f t="shared" si="58"/>
        <v>99.542600000000007</v>
      </c>
      <c r="D128" s="51">
        <f t="shared" si="58"/>
        <v>1700</v>
      </c>
      <c r="E128" s="56">
        <f t="shared" si="58"/>
        <v>0.2</v>
      </c>
      <c r="F128" s="57">
        <f t="shared" si="58"/>
        <v>980.23210993750001</v>
      </c>
      <c r="G128" s="58">
        <f t="shared" si="58"/>
        <v>2.6584931595742973E-4</v>
      </c>
      <c r="H128" s="58">
        <f t="shared" si="58"/>
        <v>4.3110319016750285E-4</v>
      </c>
      <c r="I128" s="48">
        <f t="shared" si="58"/>
        <v>99.542600000000007</v>
      </c>
      <c r="J128" s="49">
        <f t="shared" si="50"/>
        <v>7.7822977268751448E-3</v>
      </c>
      <c r="K128" s="50">
        <f t="shared" si="51"/>
        <v>10.6188290128642</v>
      </c>
      <c r="L128" s="51">
        <f t="shared" si="26"/>
        <v>3897435.938062204</v>
      </c>
      <c r="M128" s="49">
        <f t="shared" si="27"/>
        <v>2.3500056384920337E-2</v>
      </c>
      <c r="N128" s="43">
        <f t="shared" si="28"/>
        <v>221.7997387068468</v>
      </c>
      <c r="O128" s="43">
        <f t="shared" si="29"/>
        <v>221.7997387068468</v>
      </c>
      <c r="P128" s="52">
        <f t="shared" si="52"/>
        <v>24.041221318750711</v>
      </c>
      <c r="Q128" s="52">
        <f t="shared" si="36"/>
        <v>38.985419874828757</v>
      </c>
      <c r="R128" s="54">
        <f t="shared" si="53"/>
        <v>8.8031107970115379</v>
      </c>
      <c r="S128" s="54">
        <f t="shared" si="37"/>
        <v>497.82300781026157</v>
      </c>
      <c r="T128" s="54">
        <f t="shared" si="38"/>
        <v>245.8409600255975</v>
      </c>
      <c r="U128" s="54">
        <f t="shared" si="39"/>
        <v>251.98204778466402</v>
      </c>
      <c r="V128" s="54">
        <f t="shared" si="30"/>
        <v>2409.81202954952</v>
      </c>
      <c r="W128" s="54">
        <f t="shared" si="31"/>
        <v>3125.5421199835582</v>
      </c>
      <c r="X128" s="54">
        <f t="shared" si="32"/>
        <v>3203.6179152110067</v>
      </c>
      <c r="Y128" s="54">
        <f t="shared" si="40"/>
        <v>6329.1600351945654</v>
      </c>
      <c r="Z128" s="43">
        <f t="shared" si="54"/>
        <v>16.362500000000001</v>
      </c>
      <c r="AA128" s="54">
        <f t="shared" si="55"/>
        <v>5.2350918246739466</v>
      </c>
      <c r="AB128" s="54">
        <f t="shared" si="41"/>
        <v>38.985419874828757</v>
      </c>
      <c r="AC128" s="54">
        <f t="shared" si="33"/>
        <v>5.2350918246739466</v>
      </c>
    </row>
    <row r="129" spans="1:29" x14ac:dyDescent="0.25">
      <c r="A129" s="61">
        <f t="shared" si="34"/>
        <v>10.708062870115159</v>
      </c>
      <c r="B129" s="43">
        <f t="shared" si="49"/>
        <v>300</v>
      </c>
      <c r="C129" s="42">
        <f t="shared" si="58"/>
        <v>99.542600000000007</v>
      </c>
      <c r="D129" s="51">
        <f t="shared" si="58"/>
        <v>1700</v>
      </c>
      <c r="E129" s="56">
        <f t="shared" si="58"/>
        <v>0.2</v>
      </c>
      <c r="F129" s="57">
        <f t="shared" si="58"/>
        <v>980.23210993750001</v>
      </c>
      <c r="G129" s="58">
        <f t="shared" si="58"/>
        <v>2.6584931595742973E-4</v>
      </c>
      <c r="H129" s="58">
        <f t="shared" si="58"/>
        <v>4.3110319016750285E-4</v>
      </c>
      <c r="I129" s="48">
        <f t="shared" si="58"/>
        <v>99.542600000000007</v>
      </c>
      <c r="J129" s="49">
        <f t="shared" si="50"/>
        <v>7.7822977268751448E-3</v>
      </c>
      <c r="K129" s="50">
        <f t="shared" si="51"/>
        <v>10.708062870115159</v>
      </c>
      <c r="L129" s="51">
        <f t="shared" si="26"/>
        <v>3930187.5005669282</v>
      </c>
      <c r="M129" s="49">
        <f t="shared" si="27"/>
        <v>2.3499482272874624E-2</v>
      </c>
      <c r="N129" s="43">
        <f t="shared" si="28"/>
        <v>225.53761805201185</v>
      </c>
      <c r="O129" s="43">
        <f t="shared" si="29"/>
        <v>225.53761805201185</v>
      </c>
      <c r="P129" s="52">
        <f t="shared" si="52"/>
        <v>24.24324838865618</v>
      </c>
      <c r="Q129" s="52">
        <f t="shared" si="36"/>
        <v>39.313028445205482</v>
      </c>
      <c r="R129" s="54">
        <f t="shared" si="53"/>
        <v>8.8031107970115379</v>
      </c>
      <c r="S129" s="54">
        <f t="shared" si="37"/>
        <v>505.82840214087389</v>
      </c>
      <c r="T129" s="54">
        <f t="shared" si="38"/>
        <v>249.78086644066804</v>
      </c>
      <c r="U129" s="54">
        <f t="shared" si="39"/>
        <v>256.0475357002058</v>
      </c>
      <c r="V129" s="54">
        <f t="shared" si="30"/>
        <v>2448.4322573315289</v>
      </c>
      <c r="W129" s="54">
        <f t="shared" si="31"/>
        <v>3202.3188005213847</v>
      </c>
      <c r="X129" s="54">
        <f t="shared" si="32"/>
        <v>3282.6607141052032</v>
      </c>
      <c r="Y129" s="54">
        <f t="shared" si="40"/>
        <v>6484.9795146265878</v>
      </c>
      <c r="Z129" s="43">
        <f t="shared" si="54"/>
        <v>16.5</v>
      </c>
      <c r="AA129" s="54">
        <f t="shared" si="55"/>
        <v>5.1525163569952985</v>
      </c>
      <c r="AB129" s="54">
        <f t="shared" si="41"/>
        <v>39.313028445205482</v>
      </c>
      <c r="AC129" s="54">
        <f t="shared" si="33"/>
        <v>5.1525163569952985</v>
      </c>
    </row>
    <row r="130" spans="1:29" x14ac:dyDescent="0.25">
      <c r="A130" s="61">
        <f t="shared" si="34"/>
        <v>10.797296727366117</v>
      </c>
      <c r="B130" s="43">
        <f t="shared" si="49"/>
        <v>302.5</v>
      </c>
      <c r="C130" s="42">
        <f t="shared" si="58"/>
        <v>99.542600000000007</v>
      </c>
      <c r="D130" s="51">
        <f t="shared" si="58"/>
        <v>1700</v>
      </c>
      <c r="E130" s="56">
        <f t="shared" si="58"/>
        <v>0.2</v>
      </c>
      <c r="F130" s="57">
        <f t="shared" si="58"/>
        <v>980.23210993750001</v>
      </c>
      <c r="G130" s="58">
        <f t="shared" si="58"/>
        <v>2.6584931595742973E-4</v>
      </c>
      <c r="H130" s="58">
        <f t="shared" si="58"/>
        <v>4.3110319016750285E-4</v>
      </c>
      <c r="I130" s="48">
        <f t="shared" si="58"/>
        <v>99.542600000000007</v>
      </c>
      <c r="J130" s="49">
        <f t="shared" si="50"/>
        <v>7.7822977268751448E-3</v>
      </c>
      <c r="K130" s="50">
        <f t="shared" si="51"/>
        <v>10.797296727366117</v>
      </c>
      <c r="L130" s="51">
        <f t="shared" si="26"/>
        <v>3962939.0630716514</v>
      </c>
      <c r="M130" s="49">
        <f t="shared" si="27"/>
        <v>2.3498917148662223E-2</v>
      </c>
      <c r="N130" s="43">
        <f t="shared" si="28"/>
        <v>229.30672610216928</v>
      </c>
      <c r="O130" s="43">
        <f t="shared" si="29"/>
        <v>229.30672610216928</v>
      </c>
      <c r="P130" s="52">
        <f t="shared" si="52"/>
        <v>24.445275458561653</v>
      </c>
      <c r="Q130" s="52">
        <f t="shared" si="36"/>
        <v>39.6406370155822</v>
      </c>
      <c r="R130" s="54">
        <f t="shared" si="53"/>
        <v>8.8031107970115379</v>
      </c>
      <c r="S130" s="54">
        <f t="shared" si="37"/>
        <v>513.8962538814709</v>
      </c>
      <c r="T130" s="54">
        <f t="shared" si="38"/>
        <v>253.75200156073095</v>
      </c>
      <c r="U130" s="54">
        <f t="shared" si="39"/>
        <v>260.14425232073995</v>
      </c>
      <c r="V130" s="54">
        <f t="shared" si="30"/>
        <v>2487.3585989073908</v>
      </c>
      <c r="W130" s="54">
        <f t="shared" si="31"/>
        <v>3280.3410458171411</v>
      </c>
      <c r="X130" s="54">
        <f t="shared" si="32"/>
        <v>3362.9759114112753</v>
      </c>
      <c r="Y130" s="54">
        <f t="shared" si="40"/>
        <v>6643.3169572284169</v>
      </c>
      <c r="Z130" s="43">
        <f t="shared" si="54"/>
        <v>16.637499999999999</v>
      </c>
      <c r="AA130" s="54">
        <f t="shared" si="55"/>
        <v>5.0718811756524405</v>
      </c>
      <c r="AB130" s="54">
        <f t="shared" si="41"/>
        <v>39.6406370155822</v>
      </c>
      <c r="AC130" s="54">
        <f t="shared" si="33"/>
        <v>5.0718811756524405</v>
      </c>
    </row>
    <row r="131" spans="1:29" x14ac:dyDescent="0.25">
      <c r="A131" s="61">
        <f t="shared" si="34"/>
        <v>10.886530584617077</v>
      </c>
      <c r="B131" s="43">
        <f t="shared" si="49"/>
        <v>305</v>
      </c>
      <c r="C131" s="42">
        <f t="shared" si="58"/>
        <v>99.542600000000007</v>
      </c>
      <c r="D131" s="51">
        <f t="shared" si="58"/>
        <v>1700</v>
      </c>
      <c r="E131" s="56">
        <f t="shared" si="58"/>
        <v>0.2</v>
      </c>
      <c r="F131" s="57">
        <f t="shared" si="58"/>
        <v>980.23210993750001</v>
      </c>
      <c r="G131" s="58">
        <f t="shared" si="58"/>
        <v>2.6584931595742973E-4</v>
      </c>
      <c r="H131" s="58">
        <f t="shared" si="58"/>
        <v>4.3110319016750285E-4</v>
      </c>
      <c r="I131" s="48">
        <f t="shared" si="58"/>
        <v>99.542600000000007</v>
      </c>
      <c r="J131" s="49">
        <f t="shared" si="50"/>
        <v>7.7822977268751448E-3</v>
      </c>
      <c r="K131" s="50">
        <f t="shared" si="51"/>
        <v>10.886530584617077</v>
      </c>
      <c r="L131" s="51">
        <f t="shared" si="26"/>
        <v>3995690.6255763764</v>
      </c>
      <c r="M131" s="49">
        <f t="shared" si="27"/>
        <v>2.3498360799249021E-2</v>
      </c>
      <c r="N131" s="43">
        <f t="shared" si="28"/>
        <v>233.1070628151023</v>
      </c>
      <c r="O131" s="43">
        <f t="shared" si="29"/>
        <v>233.1070628151023</v>
      </c>
      <c r="P131" s="52">
        <f t="shared" si="52"/>
        <v>24.647302528467122</v>
      </c>
      <c r="Q131" s="52">
        <f t="shared" si="36"/>
        <v>39.968245585958904</v>
      </c>
      <c r="R131" s="54">
        <f t="shared" si="53"/>
        <v>8.8031107970115379</v>
      </c>
      <c r="S131" s="54">
        <f t="shared" si="37"/>
        <v>522.02656294761914</v>
      </c>
      <c r="T131" s="54">
        <f t="shared" si="38"/>
        <v>257.75436534356942</v>
      </c>
      <c r="U131" s="54">
        <f t="shared" si="39"/>
        <v>264.27219760404967</v>
      </c>
      <c r="V131" s="54">
        <f t="shared" si="30"/>
        <v>2526.5910538632829</v>
      </c>
      <c r="W131" s="54">
        <f t="shared" si="31"/>
        <v>3359.6188645208827</v>
      </c>
      <c r="X131" s="54">
        <f t="shared" si="32"/>
        <v>3444.5735157792797</v>
      </c>
      <c r="Y131" s="54">
        <f t="shared" si="40"/>
        <v>6804.1923803001628</v>
      </c>
      <c r="Z131" s="43">
        <f t="shared" si="54"/>
        <v>16.774999999999999</v>
      </c>
      <c r="AA131" s="54">
        <f t="shared" si="55"/>
        <v>4.9931259099511847</v>
      </c>
      <c r="AB131" s="54">
        <f t="shared" si="41"/>
        <v>39.968245585958904</v>
      </c>
      <c r="AC131" s="54">
        <f t="shared" si="33"/>
        <v>4.9931259099511847</v>
      </c>
    </row>
    <row r="132" spans="1:29" x14ac:dyDescent="0.25">
      <c r="A132" s="61">
        <f t="shared" si="34"/>
        <v>10.975764441868035</v>
      </c>
      <c r="B132" s="43">
        <f t="shared" si="49"/>
        <v>307.5</v>
      </c>
      <c r="C132" s="42">
        <f t="shared" si="58"/>
        <v>99.542600000000007</v>
      </c>
      <c r="D132" s="51">
        <f t="shared" si="58"/>
        <v>1700</v>
      </c>
      <c r="E132" s="56">
        <f t="shared" si="58"/>
        <v>0.2</v>
      </c>
      <c r="F132" s="57">
        <f t="shared" si="58"/>
        <v>980.23210993750001</v>
      </c>
      <c r="G132" s="58">
        <f t="shared" si="58"/>
        <v>2.6584931595742973E-4</v>
      </c>
      <c r="H132" s="58">
        <f t="shared" si="58"/>
        <v>4.3110319016750285E-4</v>
      </c>
      <c r="I132" s="48">
        <f t="shared" si="58"/>
        <v>99.542600000000007</v>
      </c>
      <c r="J132" s="49">
        <f t="shared" si="50"/>
        <v>7.7822977268751448E-3</v>
      </c>
      <c r="K132" s="50">
        <f t="shared" si="51"/>
        <v>10.975764441868035</v>
      </c>
      <c r="L132" s="51">
        <f t="shared" si="26"/>
        <v>4028442.1880811006</v>
      </c>
      <c r="M132" s="49">
        <f t="shared" si="27"/>
        <v>2.3497813018337109E-2</v>
      </c>
      <c r="N132" s="43">
        <f t="shared" si="28"/>
        <v>236.93862814925544</v>
      </c>
      <c r="O132" s="43">
        <f t="shared" si="29"/>
        <v>236.93862814925544</v>
      </c>
      <c r="P132" s="52">
        <f t="shared" si="52"/>
        <v>24.849329598372584</v>
      </c>
      <c r="Q132" s="52">
        <f t="shared" si="36"/>
        <v>40.295854156335608</v>
      </c>
      <c r="R132" s="54">
        <f t="shared" si="53"/>
        <v>8.8031107970115379</v>
      </c>
      <c r="S132" s="54">
        <f t="shared" si="37"/>
        <v>530.21932925620752</v>
      </c>
      <c r="T132" s="54">
        <f t="shared" si="38"/>
        <v>261.78795774762801</v>
      </c>
      <c r="U132" s="54">
        <f t="shared" si="39"/>
        <v>268.4313715085795</v>
      </c>
      <c r="V132" s="54">
        <f t="shared" si="30"/>
        <v>2566.1296217918652</v>
      </c>
      <c r="W132" s="54">
        <f t="shared" si="31"/>
        <v>3440.1622652733167</v>
      </c>
      <c r="X132" s="54">
        <f t="shared" si="32"/>
        <v>3527.4635358499231</v>
      </c>
      <c r="Y132" s="54">
        <f t="shared" si="40"/>
        <v>6967.6258011232403</v>
      </c>
      <c r="Z132" s="43">
        <f t="shared" si="54"/>
        <v>16.912500000000001</v>
      </c>
      <c r="AA132" s="54">
        <f t="shared" si="55"/>
        <v>4.9161925211270008</v>
      </c>
      <c r="AB132" s="54">
        <f t="shared" si="41"/>
        <v>40.295854156335608</v>
      </c>
      <c r="AC132" s="54">
        <f t="shared" si="33"/>
        <v>4.9161925211270008</v>
      </c>
    </row>
    <row r="133" spans="1:29" x14ac:dyDescent="0.25">
      <c r="A133" s="61">
        <f t="shared" si="34"/>
        <v>11.064998299118997</v>
      </c>
      <c r="B133" s="43">
        <f t="shared" si="49"/>
        <v>310</v>
      </c>
      <c r="C133" s="42">
        <f t="shared" si="58"/>
        <v>99.542600000000007</v>
      </c>
      <c r="D133" s="51">
        <f t="shared" si="58"/>
        <v>1700</v>
      </c>
      <c r="E133" s="56">
        <f t="shared" si="58"/>
        <v>0.2</v>
      </c>
      <c r="F133" s="57">
        <f t="shared" si="58"/>
        <v>980.23210993750001</v>
      </c>
      <c r="G133" s="58">
        <f t="shared" si="58"/>
        <v>2.6584931595742973E-4</v>
      </c>
      <c r="H133" s="58">
        <f t="shared" si="58"/>
        <v>4.3110319016750285E-4</v>
      </c>
      <c r="I133" s="48">
        <f t="shared" si="58"/>
        <v>99.542600000000007</v>
      </c>
      <c r="J133" s="49">
        <f t="shared" si="50"/>
        <v>7.7822977268751448E-3</v>
      </c>
      <c r="K133" s="50">
        <f t="shared" si="51"/>
        <v>11.064998299118997</v>
      </c>
      <c r="L133" s="51">
        <f t="shared" si="26"/>
        <v>4061193.7505858256</v>
      </c>
      <c r="M133" s="49">
        <f t="shared" si="27"/>
        <v>2.3497273606099277E-2</v>
      </c>
      <c r="N133" s="43">
        <f t="shared" si="28"/>
        <v>240.80142206371912</v>
      </c>
      <c r="O133" s="43">
        <f t="shared" si="29"/>
        <v>240.80142206371912</v>
      </c>
      <c r="P133" s="52">
        <f t="shared" si="52"/>
        <v>25.051356668278054</v>
      </c>
      <c r="Q133" s="52">
        <f t="shared" si="36"/>
        <v>40.623462726712326</v>
      </c>
      <c r="R133" s="54">
        <f t="shared" si="53"/>
        <v>8.8031107970115379</v>
      </c>
      <c r="S133" s="54">
        <f t="shared" si="37"/>
        <v>538.47455272541708</v>
      </c>
      <c r="T133" s="54">
        <f t="shared" si="38"/>
        <v>265.85277873199715</v>
      </c>
      <c r="U133" s="54">
        <f t="shared" si="39"/>
        <v>272.62177399341994</v>
      </c>
      <c r="V133" s="54">
        <f t="shared" si="30"/>
        <v>2605.9743022921289</v>
      </c>
      <c r="W133" s="54">
        <f t="shared" si="31"/>
        <v>3521.9812567059444</v>
      </c>
      <c r="X133" s="54">
        <f t="shared" si="32"/>
        <v>3611.6559802547081</v>
      </c>
      <c r="Y133" s="54">
        <f t="shared" si="40"/>
        <v>7133.6372369606524</v>
      </c>
      <c r="Z133" s="43">
        <f t="shared" si="54"/>
        <v>17.05</v>
      </c>
      <c r="AA133" s="54">
        <f t="shared" si="55"/>
        <v>4.84102519499113</v>
      </c>
      <c r="AB133" s="54">
        <f t="shared" si="41"/>
        <v>40.623462726712326</v>
      </c>
      <c r="AC133" s="54">
        <f t="shared" si="33"/>
        <v>4.84102519499113</v>
      </c>
    </row>
    <row r="134" spans="1:29" x14ac:dyDescent="0.25">
      <c r="A134" s="61">
        <f t="shared" si="34"/>
        <v>11.154232156369956</v>
      </c>
      <c r="B134" s="43">
        <f t="shared" si="49"/>
        <v>312.5</v>
      </c>
      <c r="C134" s="42">
        <f t="shared" si="58"/>
        <v>99.542600000000007</v>
      </c>
      <c r="D134" s="51">
        <f t="shared" si="58"/>
        <v>1700</v>
      </c>
      <c r="E134" s="56">
        <f t="shared" si="58"/>
        <v>0.2</v>
      </c>
      <c r="F134" s="57">
        <f t="shared" si="58"/>
        <v>980.23210993750001</v>
      </c>
      <c r="G134" s="58">
        <f t="shared" si="58"/>
        <v>2.6584931595742973E-4</v>
      </c>
      <c r="H134" s="58">
        <f t="shared" si="58"/>
        <v>4.3110319016750285E-4</v>
      </c>
      <c r="I134" s="48">
        <f t="shared" si="58"/>
        <v>99.542600000000007</v>
      </c>
      <c r="J134" s="49">
        <f t="shared" si="50"/>
        <v>7.7822977268751448E-3</v>
      </c>
      <c r="K134" s="50">
        <f t="shared" si="51"/>
        <v>11.154232156369956</v>
      </c>
      <c r="L134" s="51">
        <f t="shared" si="26"/>
        <v>4093945.3130905493</v>
      </c>
      <c r="M134" s="49">
        <f t="shared" si="27"/>
        <v>2.3496742368926054E-2</v>
      </c>
      <c r="N134" s="43">
        <f t="shared" si="28"/>
        <v>244.69544451821406</v>
      </c>
      <c r="O134" s="43">
        <f t="shared" si="29"/>
        <v>244.69544451821406</v>
      </c>
      <c r="P134" s="52">
        <f t="shared" si="52"/>
        <v>25.253383738183523</v>
      </c>
      <c r="Q134" s="52">
        <f t="shared" si="36"/>
        <v>40.951071297089037</v>
      </c>
      <c r="R134" s="54">
        <f t="shared" si="53"/>
        <v>8.8031107970115379</v>
      </c>
      <c r="S134" s="54">
        <f t="shared" si="37"/>
        <v>546.79223327468912</v>
      </c>
      <c r="T134" s="54">
        <f t="shared" si="38"/>
        <v>269.94882825639758</v>
      </c>
      <c r="U134" s="54">
        <f t="shared" si="39"/>
        <v>276.84340501829155</v>
      </c>
      <c r="V134" s="54">
        <f t="shared" si="30"/>
        <v>2646.1250949692439</v>
      </c>
      <c r="W134" s="54">
        <f t="shared" si="31"/>
        <v>3605.0858474412066</v>
      </c>
      <c r="X134" s="54">
        <f t="shared" si="32"/>
        <v>3697.1608576160725</v>
      </c>
      <c r="Y134" s="54">
        <f t="shared" si="40"/>
        <v>7302.2467050572795</v>
      </c>
      <c r="Z134" s="43">
        <f t="shared" si="54"/>
        <v>17.1875</v>
      </c>
      <c r="AA134" s="54">
        <f t="shared" si="55"/>
        <v>4.7675702403034945</v>
      </c>
      <c r="AB134" s="54">
        <f t="shared" si="41"/>
        <v>40.951071297089037</v>
      </c>
      <c r="AC134" s="54">
        <f t="shared" si="33"/>
        <v>4.7675702403034945</v>
      </c>
    </row>
    <row r="135" spans="1:29" x14ac:dyDescent="0.25">
      <c r="A135" s="61">
        <f t="shared" si="34"/>
        <v>11.243466013620916</v>
      </c>
      <c r="B135" s="43">
        <f t="shared" si="49"/>
        <v>315</v>
      </c>
      <c r="C135" s="42">
        <f t="shared" si="58"/>
        <v>99.542600000000007</v>
      </c>
      <c r="D135" s="51">
        <f t="shared" si="58"/>
        <v>1700</v>
      </c>
      <c r="E135" s="56">
        <f t="shared" si="58"/>
        <v>0.2</v>
      </c>
      <c r="F135" s="57">
        <f t="shared" si="58"/>
        <v>980.23210993750001</v>
      </c>
      <c r="G135" s="58">
        <f t="shared" si="58"/>
        <v>2.6584931595742973E-4</v>
      </c>
      <c r="H135" s="58">
        <f t="shared" si="58"/>
        <v>4.3110319016750285E-4</v>
      </c>
      <c r="I135" s="48">
        <f t="shared" si="58"/>
        <v>99.542600000000007</v>
      </c>
      <c r="J135" s="49">
        <f t="shared" si="50"/>
        <v>7.7822977268751448E-3</v>
      </c>
      <c r="K135" s="50">
        <f t="shared" si="51"/>
        <v>11.243466013620916</v>
      </c>
      <c r="L135" s="51">
        <f t="shared" si="26"/>
        <v>4126696.8755952739</v>
      </c>
      <c r="M135" s="49">
        <f t="shared" si="27"/>
        <v>2.3496219119184536E-2</v>
      </c>
      <c r="N135" s="43">
        <f t="shared" si="28"/>
        <v>248.62069547307738</v>
      </c>
      <c r="O135" s="43">
        <f t="shared" si="29"/>
        <v>248.62069547307738</v>
      </c>
      <c r="P135" s="52">
        <f t="shared" si="52"/>
        <v>25.455410808088995</v>
      </c>
      <c r="Q135" s="52">
        <f t="shared" si="36"/>
        <v>41.27867986746574</v>
      </c>
      <c r="R135" s="54">
        <f t="shared" si="53"/>
        <v>8.8031107970115379</v>
      </c>
      <c r="S135" s="54">
        <f t="shared" si="37"/>
        <v>555.17237082469796</v>
      </c>
      <c r="T135" s="54">
        <f t="shared" si="38"/>
        <v>274.07610628116635</v>
      </c>
      <c r="U135" s="54">
        <f t="shared" si="39"/>
        <v>281.09626454353156</v>
      </c>
      <c r="V135" s="54">
        <f t="shared" si="30"/>
        <v>2686.581999434422</v>
      </c>
      <c r="W135" s="54">
        <f t="shared" si="31"/>
        <v>3689.4860460926234</v>
      </c>
      <c r="X135" s="54">
        <f t="shared" si="32"/>
        <v>3783.9881765475402</v>
      </c>
      <c r="Y135" s="54">
        <f t="shared" si="40"/>
        <v>7473.4742226401631</v>
      </c>
      <c r="Z135" s="43">
        <f t="shared" si="54"/>
        <v>17.324999999999999</v>
      </c>
      <c r="AA135" s="54">
        <f t="shared" si="55"/>
        <v>4.6957759925256157</v>
      </c>
      <c r="AB135" s="54">
        <f t="shared" si="41"/>
        <v>41.27867986746574</v>
      </c>
      <c r="AC135" s="54">
        <f t="shared" si="33"/>
        <v>4.6957759925256157</v>
      </c>
    </row>
    <row r="136" spans="1:29" x14ac:dyDescent="0.25">
      <c r="A136" s="61">
        <f t="shared" si="34"/>
        <v>11.332699870871874</v>
      </c>
      <c r="B136" s="43">
        <f t="shared" si="49"/>
        <v>317.5</v>
      </c>
      <c r="C136" s="42">
        <f t="shared" si="58"/>
        <v>99.542600000000007</v>
      </c>
      <c r="D136" s="51">
        <f t="shared" si="58"/>
        <v>1700</v>
      </c>
      <c r="E136" s="56">
        <f t="shared" si="58"/>
        <v>0.2</v>
      </c>
      <c r="F136" s="57">
        <f t="shared" si="58"/>
        <v>980.23210993750001</v>
      </c>
      <c r="G136" s="58">
        <f t="shared" si="58"/>
        <v>2.6584931595742973E-4</v>
      </c>
      <c r="H136" s="58">
        <f t="shared" si="58"/>
        <v>4.3110319016750285E-4</v>
      </c>
      <c r="I136" s="48">
        <f t="shared" si="58"/>
        <v>99.542600000000007</v>
      </c>
      <c r="J136" s="49">
        <f t="shared" si="50"/>
        <v>7.7822977268751448E-3</v>
      </c>
      <c r="K136" s="50">
        <f t="shared" si="51"/>
        <v>11.332699870871874</v>
      </c>
      <c r="L136" s="51">
        <f t="shared" si="26"/>
        <v>4159448.438099998</v>
      </c>
      <c r="M136" s="49">
        <f t="shared" si="27"/>
        <v>2.3495703674988391E-2</v>
      </c>
      <c r="N136" s="43">
        <f t="shared" si="28"/>
        <v>252.5771748892476</v>
      </c>
      <c r="O136" s="43">
        <f t="shared" si="29"/>
        <v>252.5771748892476</v>
      </c>
      <c r="P136" s="52">
        <f t="shared" si="52"/>
        <v>25.657437877994457</v>
      </c>
      <c r="Q136" s="52">
        <f t="shared" si="36"/>
        <v>41.606288437842473</v>
      </c>
      <c r="R136" s="54">
        <f t="shared" si="53"/>
        <v>8.8031107970115379</v>
      </c>
      <c r="S136" s="54">
        <f t="shared" si="37"/>
        <v>563.61496529732062</v>
      </c>
      <c r="T136" s="54">
        <f t="shared" si="38"/>
        <v>278.23461276724208</v>
      </c>
      <c r="U136" s="54">
        <f t="shared" si="39"/>
        <v>285.38035253007854</v>
      </c>
      <c r="V136" s="54">
        <f t="shared" si="30"/>
        <v>2727.3450153047697</v>
      </c>
      <c r="W136" s="54">
        <f t="shared" si="31"/>
        <v>3775.1918612649297</v>
      </c>
      <c r="X136" s="54">
        <f t="shared" si="32"/>
        <v>3872.1479456538432</v>
      </c>
      <c r="Y136" s="54">
        <f t="shared" si="40"/>
        <v>7647.3398069187733</v>
      </c>
      <c r="Z136" s="43">
        <f t="shared" si="54"/>
        <v>17.462499999999999</v>
      </c>
      <c r="AA136" s="54">
        <f t="shared" si="55"/>
        <v>4.6255927226302482</v>
      </c>
      <c r="AB136" s="54">
        <f t="shared" si="41"/>
        <v>41.606288437842473</v>
      </c>
      <c r="AC136" s="54">
        <f t="shared" si="33"/>
        <v>4.6255927226302482</v>
      </c>
    </row>
    <row r="137" spans="1:29" x14ac:dyDescent="0.25">
      <c r="A137" s="61">
        <f t="shared" si="34"/>
        <v>11.421933728122836</v>
      </c>
      <c r="B137" s="43">
        <f t="shared" si="49"/>
        <v>320</v>
      </c>
      <c r="C137" s="42">
        <f t="shared" si="58"/>
        <v>99.542600000000007</v>
      </c>
      <c r="D137" s="51">
        <f t="shared" si="58"/>
        <v>1700</v>
      </c>
      <c r="E137" s="56">
        <f t="shared" si="58"/>
        <v>0.2</v>
      </c>
      <c r="F137" s="57">
        <f t="shared" si="58"/>
        <v>980.23210993750001</v>
      </c>
      <c r="G137" s="58">
        <f t="shared" si="58"/>
        <v>2.6584931595742973E-4</v>
      </c>
      <c r="H137" s="58">
        <f t="shared" si="58"/>
        <v>4.3110319016750285E-4</v>
      </c>
      <c r="I137" s="48">
        <f t="shared" si="58"/>
        <v>99.542600000000007</v>
      </c>
      <c r="J137" s="49">
        <f t="shared" si="50"/>
        <v>7.7822977268751448E-3</v>
      </c>
      <c r="K137" s="50">
        <f t="shared" si="51"/>
        <v>11.421933728122836</v>
      </c>
      <c r="L137" s="51">
        <f t="shared" si="26"/>
        <v>4192200.0006047236</v>
      </c>
      <c r="M137" s="49">
        <f t="shared" si="27"/>
        <v>2.3495195859978425E-2</v>
      </c>
      <c r="N137" s="43">
        <f t="shared" si="28"/>
        <v>256.56488272825106</v>
      </c>
      <c r="O137" s="43">
        <f t="shared" si="29"/>
        <v>256.56488272825106</v>
      </c>
      <c r="P137" s="52">
        <f t="shared" si="52"/>
        <v>25.85946494789993</v>
      </c>
      <c r="Q137" s="52">
        <f t="shared" si="36"/>
        <v>41.933897008219176</v>
      </c>
      <c r="R137" s="54">
        <f t="shared" si="53"/>
        <v>8.8031107970115379</v>
      </c>
      <c r="S137" s="54">
        <f t="shared" si="37"/>
        <v>572.12001661560976</v>
      </c>
      <c r="T137" s="54">
        <f t="shared" si="38"/>
        <v>282.424347676151</v>
      </c>
      <c r="U137" s="54">
        <f t="shared" si="39"/>
        <v>289.6956689394587</v>
      </c>
      <c r="V137" s="54">
        <f t="shared" si="30"/>
        <v>2768.4141422031557</v>
      </c>
      <c r="W137" s="54">
        <f t="shared" si="31"/>
        <v>3862.2133015542017</v>
      </c>
      <c r="X137" s="54">
        <f t="shared" si="32"/>
        <v>3961.6501735310594</v>
      </c>
      <c r="Y137" s="54">
        <f t="shared" si="40"/>
        <v>7823.8634750852616</v>
      </c>
      <c r="Z137" s="43">
        <f t="shared" si="54"/>
        <v>17.600000000000001</v>
      </c>
      <c r="AA137" s="54">
        <f t="shared" si="55"/>
        <v>4.556972550666103</v>
      </c>
      <c r="AB137" s="54">
        <f t="shared" si="41"/>
        <v>41.933897008219176</v>
      </c>
      <c r="AC137" s="54">
        <f t="shared" si="33"/>
        <v>4.556972550666103</v>
      </c>
    </row>
    <row r="138" spans="1:29" x14ac:dyDescent="0.25">
      <c r="A138" s="61">
        <f t="shared" si="34"/>
        <v>11.511167585373794</v>
      </c>
      <c r="B138" s="43">
        <f t="shared" si="49"/>
        <v>322.5</v>
      </c>
      <c r="C138" s="42">
        <f t="shared" si="58"/>
        <v>99.542600000000007</v>
      </c>
      <c r="D138" s="51">
        <f t="shared" si="58"/>
        <v>1700</v>
      </c>
      <c r="E138" s="56">
        <f t="shared" si="58"/>
        <v>0.2</v>
      </c>
      <c r="F138" s="57">
        <f t="shared" si="58"/>
        <v>980.23210993750001</v>
      </c>
      <c r="G138" s="58">
        <f t="shared" si="58"/>
        <v>2.6584931595742973E-4</v>
      </c>
      <c r="H138" s="58">
        <f t="shared" si="58"/>
        <v>4.3110319016750285E-4</v>
      </c>
      <c r="I138" s="48">
        <f t="shared" si="58"/>
        <v>99.542600000000007</v>
      </c>
      <c r="J138" s="49">
        <f t="shared" si="50"/>
        <v>7.7822977268751448E-3</v>
      </c>
      <c r="K138" s="50">
        <f t="shared" si="51"/>
        <v>11.511167585373794</v>
      </c>
      <c r="L138" s="51">
        <f t="shared" ref="L138:L201" si="59">(F138*K138*I138)/G138/1000</f>
        <v>4224951.5631094472</v>
      </c>
      <c r="M138" s="49">
        <f t="shared" ref="M138:M201" si="60">(1.14-2*LOG((E138/1000)/(I138/1000)+(21.25/L138^0.9)))^-2</f>
        <v>2.3494695503113189E-2</v>
      </c>
      <c r="N138" s="43">
        <f t="shared" ref="N138:N201" si="61">(0.5*F138*K138^2*D138/(I138/1000)*M138/100000)</f>
        <v>260.58381895218838</v>
      </c>
      <c r="O138" s="43">
        <f t="shared" ref="O138:O201" si="62">(0.5*F138*K138^2*D138/(I138/1000)*M138/100000)</f>
        <v>260.58381895218838</v>
      </c>
      <c r="P138" s="52">
        <f t="shared" si="52"/>
        <v>26.061492017805396</v>
      </c>
      <c r="Q138" s="52">
        <f t="shared" si="36"/>
        <v>42.261505578595887</v>
      </c>
      <c r="R138" s="54">
        <f t="shared" si="53"/>
        <v>8.8031107970115379</v>
      </c>
      <c r="S138" s="54">
        <f t="shared" si="37"/>
        <v>580.6875247037666</v>
      </c>
      <c r="T138" s="54">
        <f t="shared" si="38"/>
        <v>286.64531096999377</v>
      </c>
      <c r="U138" s="54">
        <f t="shared" si="39"/>
        <v>294.04221373377277</v>
      </c>
      <c r="V138" s="54">
        <f t="shared" ref="V138:V201" si="63">T138*(F138/100)</f>
        <v>2809.7893797580782</v>
      </c>
      <c r="W138" s="54">
        <f t="shared" ref="W138:W201" si="64">T138/3600/C$3*B138*100</f>
        <v>3950.560375547991</v>
      </c>
      <c r="X138" s="54">
        <f t="shared" ref="X138:X201" si="65">U138/3600/C$3*B138*100</f>
        <v>4052.5048687667399</v>
      </c>
      <c r="Y138" s="54">
        <f t="shared" si="40"/>
        <v>8003.065244314731</v>
      </c>
      <c r="Z138" s="43">
        <f t="shared" si="54"/>
        <v>17.737500000000001</v>
      </c>
      <c r="AA138" s="54">
        <f t="shared" si="55"/>
        <v>4.4898693637961653</v>
      </c>
      <c r="AB138" s="54">
        <f t="shared" si="41"/>
        <v>42.261505578595887</v>
      </c>
      <c r="AC138" s="54">
        <f t="shared" ref="AC138:AC201" si="66">AA138</f>
        <v>4.4898693637961653</v>
      </c>
    </row>
    <row r="139" spans="1:29" x14ac:dyDescent="0.25">
      <c r="A139" s="61">
        <f t="shared" ref="A139:A202" si="67">B139/J139/3600</f>
        <v>11.600401442624754</v>
      </c>
      <c r="B139" s="43">
        <f t="shared" si="49"/>
        <v>325</v>
      </c>
      <c r="C139" s="42">
        <f t="shared" ref="C139:I154" si="68">C138</f>
        <v>99.542600000000007</v>
      </c>
      <c r="D139" s="51">
        <f t="shared" si="68"/>
        <v>1700</v>
      </c>
      <c r="E139" s="56">
        <f t="shared" si="68"/>
        <v>0.2</v>
      </c>
      <c r="F139" s="57">
        <f t="shared" si="68"/>
        <v>980.23210993750001</v>
      </c>
      <c r="G139" s="58">
        <f t="shared" si="68"/>
        <v>2.6584931595742973E-4</v>
      </c>
      <c r="H139" s="58">
        <f t="shared" si="68"/>
        <v>4.3110319016750285E-4</v>
      </c>
      <c r="I139" s="48">
        <f t="shared" si="68"/>
        <v>99.542600000000007</v>
      </c>
      <c r="J139" s="49">
        <f t="shared" si="50"/>
        <v>7.7822977268751448E-3</v>
      </c>
      <c r="K139" s="50">
        <f t="shared" si="51"/>
        <v>11.600401442624754</v>
      </c>
      <c r="L139" s="51">
        <f t="shared" si="59"/>
        <v>4257703.1256141718</v>
      </c>
      <c r="M139" s="49">
        <f t="shared" si="60"/>
        <v>2.3494202438469055E-2</v>
      </c>
      <c r="N139" s="43">
        <f t="shared" si="61"/>
        <v>264.63398352372178</v>
      </c>
      <c r="O139" s="43">
        <f t="shared" si="62"/>
        <v>264.63398352372178</v>
      </c>
      <c r="P139" s="52">
        <f t="shared" si="52"/>
        <v>26.263519087710865</v>
      </c>
      <c r="Q139" s="52">
        <f t="shared" ref="Q139:Q202" si="69">(B139/3600)*H139/2/PI()/G$4/0.000000000001*(LN(G$3/(C139/2000))+C$4)/100000</f>
        <v>42.589114148972605</v>
      </c>
      <c r="R139" s="54">
        <f t="shared" si="53"/>
        <v>8.8031107970115379</v>
      </c>
      <c r="S139" s="54">
        <f t="shared" ref="S139:S202" si="70">O139+N139+P139+Q139-R139</f>
        <v>589.31748948711549</v>
      </c>
      <c r="T139" s="54">
        <f t="shared" ref="T139:T202" si="71">N139+P139</f>
        <v>290.89750261143263</v>
      </c>
      <c r="U139" s="54">
        <f t="shared" ref="U139:U202" si="72">O139+Q139-R139</f>
        <v>298.41998687568287</v>
      </c>
      <c r="V139" s="54">
        <f t="shared" si="63"/>
        <v>2851.4707276035401</v>
      </c>
      <c r="W139" s="54">
        <f t="shared" si="64"/>
        <v>4040.2430918254531</v>
      </c>
      <c r="X139" s="54">
        <f t="shared" si="65"/>
        <v>4144.7220399400403</v>
      </c>
      <c r="Y139" s="54">
        <f t="shared" ref="Y139:Y202" si="73">X139+W139</f>
        <v>8184.9651317654934</v>
      </c>
      <c r="Z139" s="43">
        <f t="shared" si="54"/>
        <v>17.875</v>
      </c>
      <c r="AA139" s="54">
        <f t="shared" si="55"/>
        <v>4.4242387385467339</v>
      </c>
      <c r="AB139" s="54">
        <f t="shared" ref="AB139:AB202" si="74">Q139</f>
        <v>42.589114148972605</v>
      </c>
      <c r="AC139" s="54">
        <f t="shared" si="66"/>
        <v>4.4242387385467339</v>
      </c>
    </row>
    <row r="140" spans="1:29" x14ac:dyDescent="0.25">
      <c r="A140" s="61">
        <f t="shared" si="67"/>
        <v>11.689635299875713</v>
      </c>
      <c r="B140" s="43">
        <f t="shared" si="49"/>
        <v>327.5</v>
      </c>
      <c r="C140" s="42">
        <f t="shared" si="68"/>
        <v>99.542600000000007</v>
      </c>
      <c r="D140" s="51">
        <f t="shared" si="68"/>
        <v>1700</v>
      </c>
      <c r="E140" s="56">
        <f t="shared" si="68"/>
        <v>0.2</v>
      </c>
      <c r="F140" s="57">
        <f t="shared" si="68"/>
        <v>980.23210993750001</v>
      </c>
      <c r="G140" s="58">
        <f t="shared" si="68"/>
        <v>2.6584931595742973E-4</v>
      </c>
      <c r="H140" s="58">
        <f t="shared" si="68"/>
        <v>4.3110319016750285E-4</v>
      </c>
      <c r="I140" s="48">
        <f t="shared" si="68"/>
        <v>99.542600000000007</v>
      </c>
      <c r="J140" s="49">
        <f t="shared" si="50"/>
        <v>7.7822977268751448E-3</v>
      </c>
      <c r="K140" s="50">
        <f t="shared" si="51"/>
        <v>11.689635299875713</v>
      </c>
      <c r="L140" s="51">
        <f t="shared" si="59"/>
        <v>4290454.6881188964</v>
      </c>
      <c r="M140" s="49">
        <f t="shared" si="60"/>
        <v>2.3493716505049264E-2</v>
      </c>
      <c r="N140" s="43">
        <f t="shared" si="61"/>
        <v>268.71537640606243</v>
      </c>
      <c r="O140" s="43">
        <f t="shared" si="62"/>
        <v>268.71537640606243</v>
      </c>
      <c r="P140" s="52">
        <f t="shared" si="52"/>
        <v>26.465546157616334</v>
      </c>
      <c r="Q140" s="52">
        <f t="shared" si="69"/>
        <v>42.916722719349309</v>
      </c>
      <c r="R140" s="54">
        <f t="shared" si="53"/>
        <v>8.8031107970115379</v>
      </c>
      <c r="S140" s="54">
        <f t="shared" si="70"/>
        <v>598.00991089207901</v>
      </c>
      <c r="T140" s="54">
        <f t="shared" si="71"/>
        <v>295.18092256367879</v>
      </c>
      <c r="U140" s="54">
        <f t="shared" si="72"/>
        <v>302.82898832840021</v>
      </c>
      <c r="V140" s="54">
        <f t="shared" si="63"/>
        <v>2893.4581853789264</v>
      </c>
      <c r="W140" s="54">
        <f t="shared" si="64"/>
        <v>4131.2714589574698</v>
      </c>
      <c r="X140" s="54">
        <f t="shared" si="65"/>
        <v>4238.31169562184</v>
      </c>
      <c r="Y140" s="54">
        <f t="shared" si="73"/>
        <v>8369.5831545793098</v>
      </c>
      <c r="Z140" s="43">
        <f t="shared" si="54"/>
        <v>18.012499999999999</v>
      </c>
      <c r="AA140" s="54">
        <f t="shared" si="55"/>
        <v>4.3600378670215658</v>
      </c>
      <c r="AB140" s="54">
        <f t="shared" si="74"/>
        <v>42.916722719349309</v>
      </c>
      <c r="AC140" s="54">
        <f t="shared" si="66"/>
        <v>4.3600378670215658</v>
      </c>
    </row>
    <row r="141" spans="1:29" x14ac:dyDescent="0.25">
      <c r="A141" s="61">
        <f t="shared" si="67"/>
        <v>11.778869157126675</v>
      </c>
      <c r="B141" s="43">
        <f t="shared" si="49"/>
        <v>330</v>
      </c>
      <c r="C141" s="42">
        <f t="shared" si="68"/>
        <v>99.542600000000007</v>
      </c>
      <c r="D141" s="51">
        <f t="shared" si="68"/>
        <v>1700</v>
      </c>
      <c r="E141" s="56">
        <f t="shared" si="68"/>
        <v>0.2</v>
      </c>
      <c r="F141" s="57">
        <f t="shared" si="68"/>
        <v>980.23210993750001</v>
      </c>
      <c r="G141" s="58">
        <f t="shared" si="68"/>
        <v>2.6584931595742973E-4</v>
      </c>
      <c r="H141" s="58">
        <f t="shared" si="68"/>
        <v>4.3110319016750285E-4</v>
      </c>
      <c r="I141" s="48">
        <f t="shared" si="68"/>
        <v>99.542600000000007</v>
      </c>
      <c r="J141" s="49">
        <f t="shared" si="50"/>
        <v>7.7822977268751448E-3</v>
      </c>
      <c r="K141" s="50">
        <f t="shared" si="51"/>
        <v>11.778869157126675</v>
      </c>
      <c r="L141" s="51">
        <f t="shared" si="59"/>
        <v>4323206.250623621</v>
      </c>
      <c r="M141" s="49">
        <f t="shared" si="60"/>
        <v>2.3493237546601486E-2</v>
      </c>
      <c r="N141" s="43">
        <f t="shared" si="61"/>
        <v>272.82799756295793</v>
      </c>
      <c r="O141" s="43">
        <f t="shared" si="62"/>
        <v>272.82799756295793</v>
      </c>
      <c r="P141" s="52">
        <f t="shared" si="52"/>
        <v>26.6675732275218</v>
      </c>
      <c r="Q141" s="52">
        <f t="shared" si="69"/>
        <v>43.24433128972602</v>
      </c>
      <c r="R141" s="54">
        <f t="shared" si="53"/>
        <v>8.8031107970115379</v>
      </c>
      <c r="S141" s="54">
        <f t="shared" si="70"/>
        <v>606.7647888461521</v>
      </c>
      <c r="T141" s="54">
        <f t="shared" si="71"/>
        <v>299.49557079047975</v>
      </c>
      <c r="U141" s="54">
        <f t="shared" si="72"/>
        <v>307.26921805567241</v>
      </c>
      <c r="V141" s="54">
        <f t="shared" si="63"/>
        <v>2935.7517527288787</v>
      </c>
      <c r="W141" s="54">
        <f t="shared" si="64"/>
        <v>4223.6554855067661</v>
      </c>
      <c r="X141" s="54">
        <f t="shared" si="65"/>
        <v>4333.2838443748669</v>
      </c>
      <c r="Y141" s="54">
        <f t="shared" si="73"/>
        <v>8556.9393298816321</v>
      </c>
      <c r="Z141" s="43">
        <f t="shared" si="54"/>
        <v>18.149999999999999</v>
      </c>
      <c r="AA141" s="54">
        <f t="shared" si="55"/>
        <v>4.2972254868515414</v>
      </c>
      <c r="AB141" s="54">
        <f t="shared" si="74"/>
        <v>43.24433128972602</v>
      </c>
      <c r="AC141" s="54">
        <f t="shared" si="66"/>
        <v>4.2972254868515414</v>
      </c>
    </row>
    <row r="142" spans="1:29" x14ac:dyDescent="0.25">
      <c r="A142" s="61">
        <f t="shared" si="67"/>
        <v>11.868103014377633</v>
      </c>
      <c r="B142" s="43">
        <f t="shared" si="49"/>
        <v>332.5</v>
      </c>
      <c r="C142" s="42">
        <f t="shared" si="68"/>
        <v>99.542600000000007</v>
      </c>
      <c r="D142" s="51">
        <f t="shared" si="68"/>
        <v>1700</v>
      </c>
      <c r="E142" s="56">
        <f t="shared" si="68"/>
        <v>0.2</v>
      </c>
      <c r="F142" s="57">
        <f t="shared" si="68"/>
        <v>980.23210993750001</v>
      </c>
      <c r="G142" s="58">
        <f t="shared" si="68"/>
        <v>2.6584931595742973E-4</v>
      </c>
      <c r="H142" s="58">
        <f t="shared" si="68"/>
        <v>4.3110319016750285E-4</v>
      </c>
      <c r="I142" s="48">
        <f t="shared" si="68"/>
        <v>99.542600000000007</v>
      </c>
      <c r="J142" s="49">
        <f t="shared" si="50"/>
        <v>7.7822977268751448E-3</v>
      </c>
      <c r="K142" s="50">
        <f t="shared" si="51"/>
        <v>11.868103014377633</v>
      </c>
      <c r="L142" s="51">
        <f t="shared" si="59"/>
        <v>4355957.8131283447</v>
      </c>
      <c r="M142" s="49">
        <f t="shared" si="60"/>
        <v>2.3492765411443479E-2</v>
      </c>
      <c r="N142" s="43">
        <f t="shared" si="61"/>
        <v>276.97184695868066</v>
      </c>
      <c r="O142" s="43">
        <f t="shared" si="62"/>
        <v>276.97184695868066</v>
      </c>
      <c r="P142" s="52">
        <f t="shared" si="52"/>
        <v>26.869600297427272</v>
      </c>
      <c r="Q142" s="52">
        <f t="shared" si="69"/>
        <v>43.571939860102731</v>
      </c>
      <c r="R142" s="54">
        <f t="shared" si="53"/>
        <v>8.8031107970115379</v>
      </c>
      <c r="S142" s="54">
        <f t="shared" si="70"/>
        <v>615.58212327787976</v>
      </c>
      <c r="T142" s="54">
        <f t="shared" si="71"/>
        <v>303.84144725610793</v>
      </c>
      <c r="U142" s="54">
        <f t="shared" si="72"/>
        <v>311.74067602177183</v>
      </c>
      <c r="V142" s="54">
        <f t="shared" si="63"/>
        <v>2978.3514293031831</v>
      </c>
      <c r="W142" s="54">
        <f t="shared" si="64"/>
        <v>4317.4051800280286</v>
      </c>
      <c r="X142" s="54">
        <f t="shared" si="65"/>
        <v>4429.6484947538092</v>
      </c>
      <c r="Y142" s="54">
        <f t="shared" si="73"/>
        <v>8747.0536747818369</v>
      </c>
      <c r="Z142" s="43">
        <f t="shared" si="54"/>
        <v>18.287500000000001</v>
      </c>
      <c r="AA142" s="54">
        <f t="shared" si="55"/>
        <v>4.2357618146650946</v>
      </c>
      <c r="AB142" s="54">
        <f t="shared" si="74"/>
        <v>43.571939860102731</v>
      </c>
      <c r="AC142" s="54">
        <f t="shared" si="66"/>
        <v>4.2357618146650946</v>
      </c>
    </row>
    <row r="143" spans="1:29" x14ac:dyDescent="0.25">
      <c r="A143" s="61">
        <f t="shared" si="67"/>
        <v>11.957336871628593</v>
      </c>
      <c r="B143" s="43">
        <f t="shared" si="49"/>
        <v>335</v>
      </c>
      <c r="C143" s="42">
        <f t="shared" si="68"/>
        <v>99.542600000000007</v>
      </c>
      <c r="D143" s="51">
        <f t="shared" si="68"/>
        <v>1700</v>
      </c>
      <c r="E143" s="56">
        <f t="shared" si="68"/>
        <v>0.2</v>
      </c>
      <c r="F143" s="57">
        <f t="shared" si="68"/>
        <v>980.23210993750001</v>
      </c>
      <c r="G143" s="58">
        <f t="shared" si="68"/>
        <v>2.6584931595742973E-4</v>
      </c>
      <c r="H143" s="58">
        <f t="shared" si="68"/>
        <v>4.3110319016750285E-4</v>
      </c>
      <c r="I143" s="48">
        <f t="shared" si="68"/>
        <v>99.542600000000007</v>
      </c>
      <c r="J143" s="49">
        <f t="shared" si="50"/>
        <v>7.7822977268751448E-3</v>
      </c>
      <c r="K143" s="50">
        <f t="shared" si="51"/>
        <v>11.957336871628593</v>
      </c>
      <c r="L143" s="51">
        <f t="shared" si="59"/>
        <v>4388709.3756330693</v>
      </c>
      <c r="M143" s="49">
        <f t="shared" si="60"/>
        <v>2.3492299952296378E-2</v>
      </c>
      <c r="N143" s="43">
        <f t="shared" si="61"/>
        <v>281.14692455801639</v>
      </c>
      <c r="O143" s="43">
        <f t="shared" si="62"/>
        <v>281.14692455801639</v>
      </c>
      <c r="P143" s="52">
        <f t="shared" si="52"/>
        <v>27.071627367332734</v>
      </c>
      <c r="Q143" s="52">
        <f t="shared" si="69"/>
        <v>43.899548430479449</v>
      </c>
      <c r="R143" s="54">
        <f t="shared" si="53"/>
        <v>8.8031107970115379</v>
      </c>
      <c r="S143" s="54">
        <f t="shared" si="70"/>
        <v>624.46191411683344</v>
      </c>
      <c r="T143" s="54">
        <f t="shared" si="71"/>
        <v>308.21855192534912</v>
      </c>
      <c r="U143" s="54">
        <f t="shared" si="72"/>
        <v>316.24336219148432</v>
      </c>
      <c r="V143" s="54">
        <f t="shared" si="63"/>
        <v>3021.2572147566589</v>
      </c>
      <c r="W143" s="54">
        <f t="shared" si="64"/>
        <v>4412.5305510680319</v>
      </c>
      <c r="X143" s="54">
        <f t="shared" si="65"/>
        <v>4527.4156553054372</v>
      </c>
      <c r="Y143" s="54">
        <f t="shared" si="73"/>
        <v>8939.9462063734682</v>
      </c>
      <c r="Z143" s="43">
        <f t="shared" si="54"/>
        <v>18.425000000000001</v>
      </c>
      <c r="AA143" s="54">
        <f t="shared" si="55"/>
        <v>4.1756084828784514</v>
      </c>
      <c r="AB143" s="54">
        <f t="shared" si="74"/>
        <v>43.899548430479449</v>
      </c>
      <c r="AC143" s="54">
        <f t="shared" si="66"/>
        <v>4.1756084828784514</v>
      </c>
    </row>
    <row r="144" spans="1:29" x14ac:dyDescent="0.25">
      <c r="A144" s="61">
        <f t="shared" si="67"/>
        <v>12.046570728879551</v>
      </c>
      <c r="B144" s="43">
        <f t="shared" si="49"/>
        <v>337.5</v>
      </c>
      <c r="C144" s="42">
        <f t="shared" si="68"/>
        <v>99.542600000000007</v>
      </c>
      <c r="D144" s="51">
        <f t="shared" si="68"/>
        <v>1700</v>
      </c>
      <c r="E144" s="56">
        <f t="shared" si="68"/>
        <v>0.2</v>
      </c>
      <c r="F144" s="57">
        <f t="shared" si="68"/>
        <v>980.23210993750001</v>
      </c>
      <c r="G144" s="58">
        <f t="shared" si="68"/>
        <v>2.6584931595742973E-4</v>
      </c>
      <c r="H144" s="58">
        <f t="shared" si="68"/>
        <v>4.3110319016750285E-4</v>
      </c>
      <c r="I144" s="48">
        <f t="shared" si="68"/>
        <v>99.542600000000007</v>
      </c>
      <c r="J144" s="49">
        <f t="shared" si="50"/>
        <v>7.7822977268751448E-3</v>
      </c>
      <c r="K144" s="50">
        <f t="shared" si="51"/>
        <v>12.046570728879551</v>
      </c>
      <c r="L144" s="51">
        <f t="shared" si="59"/>
        <v>4421460.9381377939</v>
      </c>
      <c r="M144" s="49">
        <f t="shared" si="60"/>
        <v>2.3491841026125261E-2</v>
      </c>
      <c r="N144" s="43">
        <f t="shared" si="61"/>
        <v>285.35323032625274</v>
      </c>
      <c r="O144" s="43">
        <f t="shared" si="62"/>
        <v>285.35323032625274</v>
      </c>
      <c r="P144" s="52">
        <f t="shared" si="52"/>
        <v>27.273654437238211</v>
      </c>
      <c r="Q144" s="52">
        <f t="shared" si="69"/>
        <v>44.227157000856167</v>
      </c>
      <c r="R144" s="54">
        <f t="shared" si="53"/>
        <v>8.8031107970115379</v>
      </c>
      <c r="S144" s="54">
        <f t="shared" si="70"/>
        <v>633.40416129358834</v>
      </c>
      <c r="T144" s="54">
        <f t="shared" si="71"/>
        <v>312.62688476349098</v>
      </c>
      <c r="U144" s="54">
        <f t="shared" si="72"/>
        <v>320.77727653009737</v>
      </c>
      <c r="V144" s="54">
        <f t="shared" si="63"/>
        <v>3064.4691087490442</v>
      </c>
      <c r="W144" s="54">
        <f t="shared" si="64"/>
        <v>4509.0416071657355</v>
      </c>
      <c r="X144" s="54">
        <f t="shared" si="65"/>
        <v>4626.5953345687112</v>
      </c>
      <c r="Y144" s="54">
        <f t="shared" si="73"/>
        <v>9135.6369417344467</v>
      </c>
      <c r="Z144" s="43">
        <f t="shared" si="54"/>
        <v>18.5625</v>
      </c>
      <c r="AA144" s="54">
        <f t="shared" si="55"/>
        <v>4.1167284796176231</v>
      </c>
      <c r="AB144" s="54">
        <f t="shared" si="74"/>
        <v>44.227157000856167</v>
      </c>
      <c r="AC144" s="54">
        <f t="shared" si="66"/>
        <v>4.1167284796176231</v>
      </c>
    </row>
    <row r="145" spans="1:29" x14ac:dyDescent="0.25">
      <c r="A145" s="61">
        <f t="shared" si="67"/>
        <v>12.135804586130513</v>
      </c>
      <c r="B145" s="43">
        <f t="shared" si="49"/>
        <v>340</v>
      </c>
      <c r="C145" s="42">
        <f t="shared" si="68"/>
        <v>99.542600000000007</v>
      </c>
      <c r="D145" s="51">
        <f t="shared" si="68"/>
        <v>1700</v>
      </c>
      <c r="E145" s="56">
        <f t="shared" si="68"/>
        <v>0.2</v>
      </c>
      <c r="F145" s="57">
        <f t="shared" si="68"/>
        <v>980.23210993750001</v>
      </c>
      <c r="G145" s="58">
        <f t="shared" si="68"/>
        <v>2.6584931595742973E-4</v>
      </c>
      <c r="H145" s="58">
        <f t="shared" si="68"/>
        <v>4.3110319016750285E-4</v>
      </c>
      <c r="I145" s="48">
        <f t="shared" si="68"/>
        <v>99.542600000000007</v>
      </c>
      <c r="J145" s="49">
        <f t="shared" si="50"/>
        <v>7.7822977268751448E-3</v>
      </c>
      <c r="K145" s="50">
        <f t="shared" si="51"/>
        <v>12.135804586130513</v>
      </c>
      <c r="L145" s="51">
        <f t="shared" si="59"/>
        <v>4454212.5006425176</v>
      </c>
      <c r="M145" s="49">
        <f t="shared" si="60"/>
        <v>2.3491388493986614E-2</v>
      </c>
      <c r="N145" s="43">
        <f t="shared" si="61"/>
        <v>289.59076422916888</v>
      </c>
      <c r="O145" s="43">
        <f t="shared" si="62"/>
        <v>289.59076422916888</v>
      </c>
      <c r="P145" s="52">
        <f t="shared" si="52"/>
        <v>27.475681507143676</v>
      </c>
      <c r="Q145" s="52">
        <f t="shared" si="69"/>
        <v>44.554765571232878</v>
      </c>
      <c r="R145" s="54">
        <f t="shared" si="53"/>
        <v>8.8031107970115379</v>
      </c>
      <c r="S145" s="54">
        <f t="shared" si="70"/>
        <v>642.40886473970284</v>
      </c>
      <c r="T145" s="54">
        <f t="shared" si="71"/>
        <v>317.06644573631257</v>
      </c>
      <c r="U145" s="54">
        <f t="shared" si="72"/>
        <v>325.34241900339021</v>
      </c>
      <c r="V145" s="54">
        <f t="shared" si="63"/>
        <v>3107.987110944895</v>
      </c>
      <c r="W145" s="54">
        <f t="shared" si="64"/>
        <v>4606.9483568524047</v>
      </c>
      <c r="X145" s="54">
        <f t="shared" si="65"/>
        <v>4727.197541074901</v>
      </c>
      <c r="Y145" s="54">
        <f t="shared" si="73"/>
        <v>9334.1458979273048</v>
      </c>
      <c r="Z145" s="43">
        <f t="shared" si="54"/>
        <v>18.7</v>
      </c>
      <c r="AA145" s="54">
        <f t="shared" si="55"/>
        <v>4.0590860915958604</v>
      </c>
      <c r="AB145" s="54">
        <f t="shared" si="74"/>
        <v>44.554765571232878</v>
      </c>
      <c r="AC145" s="54">
        <f t="shared" si="66"/>
        <v>4.0590860915958604</v>
      </c>
    </row>
    <row r="146" spans="1:29" x14ac:dyDescent="0.25">
      <c r="A146" s="61">
        <f t="shared" si="67"/>
        <v>12.225038443381472</v>
      </c>
      <c r="B146" s="43">
        <f t="shared" si="49"/>
        <v>342.5</v>
      </c>
      <c r="C146" s="42">
        <f t="shared" si="68"/>
        <v>99.542600000000007</v>
      </c>
      <c r="D146" s="51">
        <f t="shared" si="68"/>
        <v>1700</v>
      </c>
      <c r="E146" s="56">
        <f t="shared" si="68"/>
        <v>0.2</v>
      </c>
      <c r="F146" s="57">
        <f t="shared" si="68"/>
        <v>980.23210993750001</v>
      </c>
      <c r="G146" s="58">
        <f t="shared" si="68"/>
        <v>2.6584931595742973E-4</v>
      </c>
      <c r="H146" s="58">
        <f t="shared" si="68"/>
        <v>4.3110319016750285E-4</v>
      </c>
      <c r="I146" s="48">
        <f t="shared" si="68"/>
        <v>99.542600000000007</v>
      </c>
      <c r="J146" s="49">
        <f t="shared" si="50"/>
        <v>7.7822977268751448E-3</v>
      </c>
      <c r="K146" s="50">
        <f t="shared" si="51"/>
        <v>12.225038443381472</v>
      </c>
      <c r="L146" s="51">
        <f t="shared" si="59"/>
        <v>4486964.0631472422</v>
      </c>
      <c r="M146" s="49">
        <f t="shared" si="60"/>
        <v>2.3490942220882365E-2</v>
      </c>
      <c r="N146" s="43">
        <f t="shared" si="61"/>
        <v>293.85952623302438</v>
      </c>
      <c r="O146" s="43">
        <f t="shared" si="62"/>
        <v>293.85952623302438</v>
      </c>
      <c r="P146" s="52">
        <f t="shared" si="52"/>
        <v>27.677708577049142</v>
      </c>
      <c r="Q146" s="52">
        <f t="shared" si="69"/>
        <v>44.882374141609581</v>
      </c>
      <c r="R146" s="54">
        <f t="shared" si="53"/>
        <v>8.8031107970115379</v>
      </c>
      <c r="S146" s="54">
        <f t="shared" si="70"/>
        <v>651.47602438769593</v>
      </c>
      <c r="T146" s="54">
        <f t="shared" si="71"/>
        <v>321.53723481007353</v>
      </c>
      <c r="U146" s="54">
        <f t="shared" si="72"/>
        <v>329.93878957762246</v>
      </c>
      <c r="V146" s="54">
        <f t="shared" si="63"/>
        <v>3151.8112210134773</v>
      </c>
      <c r="W146" s="54">
        <f t="shared" si="64"/>
        <v>4706.2608086517166</v>
      </c>
      <c r="X146" s="54">
        <f t="shared" si="65"/>
        <v>4829.2322833476792</v>
      </c>
      <c r="Y146" s="54">
        <f t="shared" si="73"/>
        <v>9535.4930919993967</v>
      </c>
      <c r="Z146" s="43">
        <f t="shared" si="54"/>
        <v>18.837499999999999</v>
      </c>
      <c r="AA146" s="54">
        <f t="shared" si="55"/>
        <v>4.0026468497815149</v>
      </c>
      <c r="AB146" s="54">
        <f t="shared" si="74"/>
        <v>44.882374141609581</v>
      </c>
      <c r="AC146" s="54">
        <f t="shared" si="66"/>
        <v>4.0026468497815149</v>
      </c>
    </row>
    <row r="147" spans="1:29" x14ac:dyDescent="0.25">
      <c r="A147" s="61">
        <f t="shared" si="67"/>
        <v>12.314272300632432</v>
      </c>
      <c r="B147" s="43">
        <f t="shared" si="49"/>
        <v>345</v>
      </c>
      <c r="C147" s="42">
        <f t="shared" si="68"/>
        <v>99.542600000000007</v>
      </c>
      <c r="D147" s="51">
        <f t="shared" si="68"/>
        <v>1700</v>
      </c>
      <c r="E147" s="56">
        <f t="shared" si="68"/>
        <v>0.2</v>
      </c>
      <c r="F147" s="57">
        <f t="shared" si="68"/>
        <v>980.23210993750001</v>
      </c>
      <c r="G147" s="58">
        <f t="shared" si="68"/>
        <v>2.6584931595742973E-4</v>
      </c>
      <c r="H147" s="58">
        <f t="shared" si="68"/>
        <v>4.3110319016750285E-4</v>
      </c>
      <c r="I147" s="48">
        <f t="shared" si="68"/>
        <v>99.542600000000007</v>
      </c>
      <c r="J147" s="49">
        <f t="shared" si="50"/>
        <v>7.7822977268751448E-3</v>
      </c>
      <c r="K147" s="50">
        <f t="shared" si="51"/>
        <v>12.314272300632432</v>
      </c>
      <c r="L147" s="51">
        <f t="shared" si="59"/>
        <v>4519715.6256519668</v>
      </c>
      <c r="M147" s="49">
        <f t="shared" si="60"/>
        <v>2.3490502075620121E-2</v>
      </c>
      <c r="N147" s="43">
        <f t="shared" si="61"/>
        <v>298.1595163045497</v>
      </c>
      <c r="O147" s="43">
        <f t="shared" si="62"/>
        <v>298.1595163045497</v>
      </c>
      <c r="P147" s="52">
        <f t="shared" si="52"/>
        <v>27.879735646954618</v>
      </c>
      <c r="Q147" s="52">
        <f t="shared" si="69"/>
        <v>45.209982711986314</v>
      </c>
      <c r="R147" s="54">
        <f t="shared" si="53"/>
        <v>8.8031107970115379</v>
      </c>
      <c r="S147" s="54">
        <f t="shared" si="70"/>
        <v>660.60564017102877</v>
      </c>
      <c r="T147" s="54">
        <f t="shared" si="71"/>
        <v>326.0392519515043</v>
      </c>
      <c r="U147" s="54">
        <f t="shared" si="72"/>
        <v>334.56638821952447</v>
      </c>
      <c r="V147" s="54">
        <f t="shared" si="63"/>
        <v>3195.9414386286721</v>
      </c>
      <c r="W147" s="54">
        <f t="shared" si="64"/>
        <v>4806.9889710798716</v>
      </c>
      <c r="X147" s="54">
        <f t="shared" si="65"/>
        <v>4932.7095699032461</v>
      </c>
      <c r="Y147" s="54">
        <f t="shared" si="73"/>
        <v>9739.6985409831177</v>
      </c>
      <c r="Z147" s="43">
        <f t="shared" si="54"/>
        <v>18.975000000000001</v>
      </c>
      <c r="AA147" s="54">
        <f t="shared" si="55"/>
        <v>3.9473774777014605</v>
      </c>
      <c r="AB147" s="54">
        <f t="shared" si="74"/>
        <v>45.209982711986314</v>
      </c>
      <c r="AC147" s="54">
        <f t="shared" si="66"/>
        <v>3.9473774777014605</v>
      </c>
    </row>
    <row r="148" spans="1:29" x14ac:dyDescent="0.25">
      <c r="A148" s="61">
        <f t="shared" si="67"/>
        <v>12.40350615788339</v>
      </c>
      <c r="B148" s="43">
        <f t="shared" si="49"/>
        <v>347.5</v>
      </c>
      <c r="C148" s="42">
        <f t="shared" si="68"/>
        <v>99.542600000000007</v>
      </c>
      <c r="D148" s="51">
        <f t="shared" si="68"/>
        <v>1700</v>
      </c>
      <c r="E148" s="56">
        <f t="shared" si="68"/>
        <v>0.2</v>
      </c>
      <c r="F148" s="57">
        <f t="shared" si="68"/>
        <v>980.23210993750001</v>
      </c>
      <c r="G148" s="58">
        <f t="shared" si="68"/>
        <v>2.6584931595742973E-4</v>
      </c>
      <c r="H148" s="58">
        <f t="shared" si="68"/>
        <v>4.3110319016750285E-4</v>
      </c>
      <c r="I148" s="48">
        <f t="shared" si="68"/>
        <v>99.542600000000007</v>
      </c>
      <c r="J148" s="49">
        <f t="shared" si="50"/>
        <v>7.7822977268751448E-3</v>
      </c>
      <c r="K148" s="50">
        <f t="shared" si="51"/>
        <v>12.40350615788339</v>
      </c>
      <c r="L148" s="51">
        <f t="shared" si="59"/>
        <v>4552467.1881566904</v>
      </c>
      <c r="M148" s="49">
        <f t="shared" si="60"/>
        <v>2.3490067930679343E-2</v>
      </c>
      <c r="N148" s="43">
        <f t="shared" si="61"/>
        <v>302.49073441093537</v>
      </c>
      <c r="O148" s="43">
        <f t="shared" si="62"/>
        <v>302.49073441093537</v>
      </c>
      <c r="P148" s="52">
        <f t="shared" si="52"/>
        <v>28.081762716860084</v>
      </c>
      <c r="Q148" s="52">
        <f t="shared" si="69"/>
        <v>45.53759128236301</v>
      </c>
      <c r="R148" s="54">
        <f t="shared" si="53"/>
        <v>8.8031107970115379</v>
      </c>
      <c r="S148" s="54">
        <f t="shared" si="70"/>
        <v>669.79771202408233</v>
      </c>
      <c r="T148" s="54">
        <f t="shared" si="71"/>
        <v>330.57249712779549</v>
      </c>
      <c r="U148" s="54">
        <f t="shared" si="72"/>
        <v>339.22521489628684</v>
      </c>
      <c r="V148" s="54">
        <f t="shared" si="63"/>
        <v>3240.3777634688713</v>
      </c>
      <c r="W148" s="54">
        <f t="shared" si="64"/>
        <v>4909.1428526456812</v>
      </c>
      <c r="X148" s="54">
        <f t="shared" si="65"/>
        <v>5037.6394092504124</v>
      </c>
      <c r="Y148" s="54">
        <f t="shared" si="73"/>
        <v>9946.7822618960927</v>
      </c>
      <c r="Z148" s="43">
        <f t="shared" si="54"/>
        <v>19.112500000000001</v>
      </c>
      <c r="AA148" s="54">
        <f t="shared" si="55"/>
        <v>3.8932458422349052</v>
      </c>
      <c r="AB148" s="54">
        <f t="shared" si="74"/>
        <v>45.53759128236301</v>
      </c>
      <c r="AC148" s="54">
        <f t="shared" si="66"/>
        <v>3.8932458422349052</v>
      </c>
    </row>
    <row r="149" spans="1:29" x14ac:dyDescent="0.25">
      <c r="A149" s="61">
        <f t="shared" si="67"/>
        <v>12.492740015134352</v>
      </c>
      <c r="B149" s="43">
        <f t="shared" si="49"/>
        <v>350</v>
      </c>
      <c r="C149" s="42">
        <f t="shared" si="68"/>
        <v>99.542600000000007</v>
      </c>
      <c r="D149" s="51">
        <f t="shared" si="68"/>
        <v>1700</v>
      </c>
      <c r="E149" s="56">
        <f t="shared" si="68"/>
        <v>0.2</v>
      </c>
      <c r="F149" s="57">
        <f t="shared" si="68"/>
        <v>980.23210993750001</v>
      </c>
      <c r="G149" s="58">
        <f t="shared" si="68"/>
        <v>2.6584931595742973E-4</v>
      </c>
      <c r="H149" s="58">
        <f t="shared" si="68"/>
        <v>4.3110319016750285E-4</v>
      </c>
      <c r="I149" s="48">
        <f t="shared" si="68"/>
        <v>99.542600000000007</v>
      </c>
      <c r="J149" s="49">
        <f t="shared" si="50"/>
        <v>7.7822977268751448E-3</v>
      </c>
      <c r="K149" s="50">
        <f t="shared" si="51"/>
        <v>12.492740015134352</v>
      </c>
      <c r="L149" s="51">
        <f t="shared" si="59"/>
        <v>4585218.750661416</v>
      </c>
      <c r="M149" s="49">
        <f t="shared" si="60"/>
        <v>2.3489639662083107E-2</v>
      </c>
      <c r="N149" s="43">
        <f t="shared" si="61"/>
        <v>306.85318051982307</v>
      </c>
      <c r="O149" s="43">
        <f t="shared" si="62"/>
        <v>306.85318051982307</v>
      </c>
      <c r="P149" s="52">
        <f t="shared" si="52"/>
        <v>28.283789786765542</v>
      </c>
      <c r="Q149" s="52">
        <f t="shared" si="69"/>
        <v>45.865199852739728</v>
      </c>
      <c r="R149" s="54">
        <f t="shared" si="53"/>
        <v>8.8031107970115379</v>
      </c>
      <c r="S149" s="54">
        <f t="shared" si="70"/>
        <v>679.05223988213982</v>
      </c>
      <c r="T149" s="54">
        <f t="shared" si="71"/>
        <v>335.13697030658864</v>
      </c>
      <c r="U149" s="54">
        <f t="shared" si="72"/>
        <v>343.91526957555129</v>
      </c>
      <c r="V149" s="54">
        <f t="shared" si="63"/>
        <v>3285.1201952168867</v>
      </c>
      <c r="W149" s="54">
        <f t="shared" si="64"/>
        <v>5012.7324618506846</v>
      </c>
      <c r="X149" s="54">
        <f t="shared" si="65"/>
        <v>5144.0318098907237</v>
      </c>
      <c r="Y149" s="54">
        <f t="shared" si="73"/>
        <v>10156.764271741409</v>
      </c>
      <c r="Z149" s="43">
        <f t="shared" si="54"/>
        <v>19.25</v>
      </c>
      <c r="AA149" s="54">
        <f t="shared" si="55"/>
        <v>3.8402209067612922</v>
      </c>
      <c r="AB149" s="54">
        <f t="shared" si="74"/>
        <v>45.865199852739728</v>
      </c>
      <c r="AC149" s="54">
        <f t="shared" si="66"/>
        <v>3.8402209067612922</v>
      </c>
    </row>
    <row r="150" spans="1:29" x14ac:dyDescent="0.25">
      <c r="A150" s="61">
        <f t="shared" si="67"/>
        <v>12.58197387238531</v>
      </c>
      <c r="B150" s="43">
        <f t="shared" si="49"/>
        <v>352.5</v>
      </c>
      <c r="C150" s="42">
        <f t="shared" si="68"/>
        <v>99.542600000000007</v>
      </c>
      <c r="D150" s="51">
        <f t="shared" si="68"/>
        <v>1700</v>
      </c>
      <c r="E150" s="56">
        <f t="shared" si="68"/>
        <v>0.2</v>
      </c>
      <c r="F150" s="57">
        <f t="shared" si="68"/>
        <v>980.23210993750001</v>
      </c>
      <c r="G150" s="58">
        <f t="shared" si="68"/>
        <v>2.6584931595742973E-4</v>
      </c>
      <c r="H150" s="58">
        <f t="shared" si="68"/>
        <v>4.3110319016750285E-4</v>
      </c>
      <c r="I150" s="48">
        <f t="shared" si="68"/>
        <v>99.542600000000007</v>
      </c>
      <c r="J150" s="49">
        <f t="shared" si="50"/>
        <v>7.7822977268751448E-3</v>
      </c>
      <c r="K150" s="50">
        <f t="shared" si="51"/>
        <v>12.58197387238531</v>
      </c>
      <c r="L150" s="51">
        <f t="shared" si="59"/>
        <v>4617970.3131661406</v>
      </c>
      <c r="M150" s="49">
        <f t="shared" si="60"/>
        <v>2.3489217149275293E-2</v>
      </c>
      <c r="N150" s="43">
        <f t="shared" si="61"/>
        <v>311.24685459929583</v>
      </c>
      <c r="O150" s="43">
        <f t="shared" si="62"/>
        <v>311.24685459929583</v>
      </c>
      <c r="P150" s="52">
        <f t="shared" si="52"/>
        <v>28.485816856671011</v>
      </c>
      <c r="Q150" s="52">
        <f t="shared" si="69"/>
        <v>46.192808423116439</v>
      </c>
      <c r="R150" s="54">
        <f t="shared" si="53"/>
        <v>8.8031107970115379</v>
      </c>
      <c r="S150" s="54">
        <f t="shared" si="70"/>
        <v>688.36922368136754</v>
      </c>
      <c r="T150" s="54">
        <f t="shared" si="71"/>
        <v>339.73267145596685</v>
      </c>
      <c r="U150" s="54">
        <f t="shared" si="72"/>
        <v>348.63655222540075</v>
      </c>
      <c r="V150" s="54">
        <f t="shared" si="63"/>
        <v>3330.1687335598585</v>
      </c>
      <c r="W150" s="54">
        <f t="shared" si="64"/>
        <v>5117.7678071892442</v>
      </c>
      <c r="X150" s="54">
        <f t="shared" si="65"/>
        <v>5251.8967803185369</v>
      </c>
      <c r="Y150" s="54">
        <f t="shared" si="73"/>
        <v>10369.664587507781</v>
      </c>
      <c r="Z150" s="43">
        <f t="shared" si="54"/>
        <v>19.387499999999999</v>
      </c>
      <c r="AA150" s="54">
        <f t="shared" si="55"/>
        <v>3.7882726865343876</v>
      </c>
      <c r="AB150" s="54">
        <f t="shared" si="74"/>
        <v>46.192808423116439</v>
      </c>
      <c r="AC150" s="54">
        <f t="shared" si="66"/>
        <v>3.7882726865343876</v>
      </c>
    </row>
    <row r="151" spans="1:29" x14ac:dyDescent="0.25">
      <c r="A151" s="61">
        <f t="shared" si="67"/>
        <v>12.67120772963627</v>
      </c>
      <c r="B151" s="43">
        <f t="shared" si="49"/>
        <v>355</v>
      </c>
      <c r="C151" s="42">
        <f t="shared" si="68"/>
        <v>99.542600000000007</v>
      </c>
      <c r="D151" s="51">
        <f t="shared" si="68"/>
        <v>1700</v>
      </c>
      <c r="E151" s="56">
        <f t="shared" si="68"/>
        <v>0.2</v>
      </c>
      <c r="F151" s="57">
        <f t="shared" si="68"/>
        <v>980.23210993750001</v>
      </c>
      <c r="G151" s="58">
        <f t="shared" si="68"/>
        <v>2.6584931595742973E-4</v>
      </c>
      <c r="H151" s="58">
        <f t="shared" si="68"/>
        <v>4.3110319016750285E-4</v>
      </c>
      <c r="I151" s="48">
        <f t="shared" si="68"/>
        <v>99.542600000000007</v>
      </c>
      <c r="J151" s="49">
        <f t="shared" si="50"/>
        <v>7.7822977268751448E-3</v>
      </c>
      <c r="K151" s="50">
        <f t="shared" si="51"/>
        <v>12.67120772963627</v>
      </c>
      <c r="L151" s="51">
        <f t="shared" si="59"/>
        <v>4650721.8756708642</v>
      </c>
      <c r="M151" s="49">
        <f t="shared" si="60"/>
        <v>2.3488800275002806E-2</v>
      </c>
      <c r="N151" s="43">
        <f t="shared" si="61"/>
        <v>315.67175661786933</v>
      </c>
      <c r="O151" s="43">
        <f t="shared" si="62"/>
        <v>315.67175661786933</v>
      </c>
      <c r="P151" s="52">
        <f t="shared" si="52"/>
        <v>28.687843926576488</v>
      </c>
      <c r="Q151" s="52">
        <f t="shared" si="69"/>
        <v>46.52041699349315</v>
      </c>
      <c r="R151" s="54">
        <f t="shared" si="53"/>
        <v>8.8031107970115379</v>
      </c>
      <c r="S151" s="54">
        <f t="shared" si="70"/>
        <v>697.74866335879688</v>
      </c>
      <c r="T151" s="54">
        <f t="shared" si="71"/>
        <v>344.35960054444581</v>
      </c>
      <c r="U151" s="54">
        <f t="shared" si="72"/>
        <v>353.38906281435095</v>
      </c>
      <c r="V151" s="54">
        <f t="shared" si="63"/>
        <v>3375.5233781891679</v>
      </c>
      <c r="W151" s="54">
        <f t="shared" si="64"/>
        <v>5224.258897148643</v>
      </c>
      <c r="X151" s="54">
        <f t="shared" si="65"/>
        <v>5361.2443290211349</v>
      </c>
      <c r="Y151" s="54">
        <f t="shared" si="73"/>
        <v>10585.503226169778</v>
      </c>
      <c r="Z151" s="43">
        <f t="shared" si="54"/>
        <v>19.524999999999999</v>
      </c>
      <c r="AA151" s="54">
        <f t="shared" si="55"/>
        <v>3.7373722061624051</v>
      </c>
      <c r="AB151" s="54">
        <f t="shared" si="74"/>
        <v>46.52041699349315</v>
      </c>
      <c r="AC151" s="54">
        <f t="shared" si="66"/>
        <v>3.7373722061624051</v>
      </c>
    </row>
    <row r="152" spans="1:29" x14ac:dyDescent="0.25">
      <c r="A152" s="61">
        <f t="shared" si="67"/>
        <v>12.760441586887229</v>
      </c>
      <c r="B152" s="43">
        <f t="shared" si="49"/>
        <v>357.5</v>
      </c>
      <c r="C152" s="42">
        <f t="shared" si="68"/>
        <v>99.542600000000007</v>
      </c>
      <c r="D152" s="51">
        <f t="shared" si="68"/>
        <v>1700</v>
      </c>
      <c r="E152" s="56">
        <f t="shared" si="68"/>
        <v>0.2</v>
      </c>
      <c r="F152" s="57">
        <f t="shared" si="68"/>
        <v>980.23210993750001</v>
      </c>
      <c r="G152" s="58">
        <f t="shared" si="68"/>
        <v>2.6584931595742973E-4</v>
      </c>
      <c r="H152" s="58">
        <f t="shared" si="68"/>
        <v>4.3110319016750285E-4</v>
      </c>
      <c r="I152" s="48">
        <f t="shared" si="68"/>
        <v>99.542600000000007</v>
      </c>
      <c r="J152" s="49">
        <f t="shared" si="50"/>
        <v>7.7822977268751448E-3</v>
      </c>
      <c r="K152" s="50">
        <f t="shared" si="51"/>
        <v>12.760441586887229</v>
      </c>
      <c r="L152" s="51">
        <f t="shared" si="59"/>
        <v>4683473.4381755888</v>
      </c>
      <c r="M152" s="49">
        <f t="shared" si="60"/>
        <v>2.3488388925202636E-2</v>
      </c>
      <c r="N152" s="43">
        <f t="shared" si="61"/>
        <v>320.12788654448224</v>
      </c>
      <c r="O152" s="43">
        <f t="shared" si="62"/>
        <v>320.12788654448224</v>
      </c>
      <c r="P152" s="52">
        <f t="shared" si="52"/>
        <v>28.889870996481953</v>
      </c>
      <c r="Q152" s="52">
        <f t="shared" si="69"/>
        <v>46.848025563869861</v>
      </c>
      <c r="R152" s="54">
        <f t="shared" si="53"/>
        <v>8.8031107970115379</v>
      </c>
      <c r="S152" s="54">
        <f t="shared" si="70"/>
        <v>707.19055885230478</v>
      </c>
      <c r="T152" s="54">
        <f t="shared" si="71"/>
        <v>349.01775754096417</v>
      </c>
      <c r="U152" s="54">
        <f t="shared" si="72"/>
        <v>358.17280131134055</v>
      </c>
      <c r="V152" s="54">
        <f t="shared" si="63"/>
        <v>3421.1841288003411</v>
      </c>
      <c r="W152" s="54">
        <f t="shared" si="64"/>
        <v>5332.2157402091743</v>
      </c>
      <c r="X152" s="54">
        <f t="shared" si="65"/>
        <v>5472.084464478814</v>
      </c>
      <c r="Y152" s="54">
        <f t="shared" si="73"/>
        <v>10804.300204687988</v>
      </c>
      <c r="Z152" s="43">
        <f t="shared" si="54"/>
        <v>19.662500000000001</v>
      </c>
      <c r="AA152" s="54">
        <f t="shared" si="55"/>
        <v>3.687491459081262</v>
      </c>
      <c r="AB152" s="54">
        <f t="shared" si="74"/>
        <v>46.848025563869861</v>
      </c>
      <c r="AC152" s="54">
        <f t="shared" si="66"/>
        <v>3.687491459081262</v>
      </c>
    </row>
    <row r="153" spans="1:29" x14ac:dyDescent="0.25">
      <c r="A153" s="61">
        <f t="shared" si="67"/>
        <v>12.849675444138191</v>
      </c>
      <c r="B153" s="43">
        <f t="shared" si="49"/>
        <v>360</v>
      </c>
      <c r="C153" s="42">
        <f t="shared" si="68"/>
        <v>99.542600000000007</v>
      </c>
      <c r="D153" s="51">
        <f t="shared" si="68"/>
        <v>1700</v>
      </c>
      <c r="E153" s="56">
        <f t="shared" si="68"/>
        <v>0.2</v>
      </c>
      <c r="F153" s="57">
        <f t="shared" si="68"/>
        <v>980.23210993750001</v>
      </c>
      <c r="G153" s="58">
        <f t="shared" si="68"/>
        <v>2.6584931595742973E-4</v>
      </c>
      <c r="H153" s="58">
        <f t="shared" si="68"/>
        <v>4.3110319016750285E-4</v>
      </c>
      <c r="I153" s="48">
        <f t="shared" si="68"/>
        <v>99.542600000000007</v>
      </c>
      <c r="J153" s="49">
        <f t="shared" si="50"/>
        <v>7.7822977268751448E-3</v>
      </c>
      <c r="K153" s="50">
        <f t="shared" si="51"/>
        <v>12.849675444138191</v>
      </c>
      <c r="L153" s="51">
        <f t="shared" si="59"/>
        <v>4716225.0006803134</v>
      </c>
      <c r="M153" s="49">
        <f t="shared" si="60"/>
        <v>2.3487982988893593E-2</v>
      </c>
      <c r="N153" s="43">
        <f t="shared" si="61"/>
        <v>324.61524434848883</v>
      </c>
      <c r="O153" s="43">
        <f t="shared" si="62"/>
        <v>324.61524434848883</v>
      </c>
      <c r="P153" s="52">
        <f t="shared" si="52"/>
        <v>29.091898066387419</v>
      </c>
      <c r="Q153" s="52">
        <f t="shared" si="69"/>
        <v>47.175634134246565</v>
      </c>
      <c r="R153" s="54">
        <f t="shared" si="53"/>
        <v>8.8031107970115379</v>
      </c>
      <c r="S153" s="54">
        <f t="shared" si="70"/>
        <v>716.69491010060017</v>
      </c>
      <c r="T153" s="54">
        <f t="shared" si="71"/>
        <v>353.70714241487627</v>
      </c>
      <c r="U153" s="54">
        <f t="shared" si="72"/>
        <v>362.98776768572384</v>
      </c>
      <c r="V153" s="54">
        <f t="shared" si="63"/>
        <v>3467.1509850929797</v>
      </c>
      <c r="W153" s="54">
        <f t="shared" si="64"/>
        <v>5441.6483448442496</v>
      </c>
      <c r="X153" s="54">
        <f t="shared" si="65"/>
        <v>5584.4271951649816</v>
      </c>
      <c r="Y153" s="54">
        <f t="shared" si="73"/>
        <v>11026.075540009231</v>
      </c>
      <c r="Z153" s="43">
        <f t="shared" si="54"/>
        <v>19.8</v>
      </c>
      <c r="AA153" s="54">
        <f t="shared" si="55"/>
        <v>3.6386033689148123</v>
      </c>
      <c r="AB153" s="54">
        <f t="shared" si="74"/>
        <v>47.175634134246565</v>
      </c>
      <c r="AC153" s="54">
        <f t="shared" si="66"/>
        <v>3.6386033689148123</v>
      </c>
    </row>
    <row r="154" spans="1:29" x14ac:dyDescent="0.25">
      <c r="A154" s="61">
        <f t="shared" si="67"/>
        <v>12.938909301389149</v>
      </c>
      <c r="B154" s="43">
        <f t="shared" ref="B154:B217" si="75">B153+2.5</f>
        <v>362.5</v>
      </c>
      <c r="C154" s="42">
        <f t="shared" si="68"/>
        <v>99.542600000000007</v>
      </c>
      <c r="D154" s="51">
        <f t="shared" si="68"/>
        <v>1700</v>
      </c>
      <c r="E154" s="56">
        <f t="shared" si="68"/>
        <v>0.2</v>
      </c>
      <c r="F154" s="57">
        <f t="shared" si="68"/>
        <v>980.23210993750001</v>
      </c>
      <c r="G154" s="58">
        <f t="shared" si="68"/>
        <v>2.6584931595742973E-4</v>
      </c>
      <c r="H154" s="58">
        <f t="shared" si="68"/>
        <v>4.3110319016750285E-4</v>
      </c>
      <c r="I154" s="48">
        <f t="shared" si="68"/>
        <v>99.542600000000007</v>
      </c>
      <c r="J154" s="49">
        <f t="shared" ref="J154:J217" si="76">PI()*(I154/2000)^2</f>
        <v>7.7822977268751448E-3</v>
      </c>
      <c r="K154" s="50">
        <f t="shared" ref="K154:K217" si="77">B154/J154/3600</f>
        <v>12.938909301389149</v>
      </c>
      <c r="L154" s="51">
        <f t="shared" si="59"/>
        <v>4748976.563185038</v>
      </c>
      <c r="M154" s="49">
        <f t="shared" si="60"/>
        <v>2.3487582358072398E-2</v>
      </c>
      <c r="N154" s="43">
        <f t="shared" si="61"/>
        <v>329.13382999964898</v>
      </c>
      <c r="O154" s="43">
        <f t="shared" si="62"/>
        <v>329.13382999964898</v>
      </c>
      <c r="P154" s="52">
        <f t="shared" ref="P154:P217" si="78">(B154/3600)*G154/2/PI()/G$4/0.000000000001*(LN(G$3/(C154/2000))+C$4)/100000</f>
        <v>29.293925136292888</v>
      </c>
      <c r="Q154" s="52">
        <f t="shared" si="69"/>
        <v>47.503242704623283</v>
      </c>
      <c r="R154" s="54">
        <f t="shared" ref="R154:R217" si="79">R153</f>
        <v>8.8031107970115379</v>
      </c>
      <c r="S154" s="54">
        <f t="shared" si="70"/>
        <v>726.26171704320257</v>
      </c>
      <c r="T154" s="54">
        <f t="shared" si="71"/>
        <v>358.42775513594188</v>
      </c>
      <c r="U154" s="54">
        <f t="shared" si="72"/>
        <v>367.83396190726074</v>
      </c>
      <c r="V154" s="54">
        <f t="shared" si="63"/>
        <v>3513.4239467706589</v>
      </c>
      <c r="W154" s="54">
        <f t="shared" si="64"/>
        <v>5552.5667195204669</v>
      </c>
      <c r="X154" s="54">
        <f t="shared" si="65"/>
        <v>5698.2825295462399</v>
      </c>
      <c r="Y154" s="54">
        <f t="shared" si="73"/>
        <v>11250.849249066707</v>
      </c>
      <c r="Z154" s="43">
        <f t="shared" ref="Z154:Z217" si="80">B154*(C$1-C$2)*1.1/1000</f>
        <v>19.9375</v>
      </c>
      <c r="AA154" s="54">
        <f t="shared" ref="AA154:AA217" si="81">Z154/(W154/1000)</f>
        <v>3.5906817526222992</v>
      </c>
      <c r="AB154" s="54">
        <f t="shared" si="74"/>
        <v>47.503242704623283</v>
      </c>
      <c r="AC154" s="54">
        <f t="shared" si="66"/>
        <v>3.5906817526222992</v>
      </c>
    </row>
    <row r="155" spans="1:29" x14ac:dyDescent="0.25">
      <c r="A155" s="61">
        <f t="shared" si="67"/>
        <v>13.028143158640109</v>
      </c>
      <c r="B155" s="43">
        <f t="shared" si="75"/>
        <v>365</v>
      </c>
      <c r="C155" s="42">
        <f t="shared" ref="C155:I170" si="82">C154</f>
        <v>99.542600000000007</v>
      </c>
      <c r="D155" s="51">
        <f t="shared" si="82"/>
        <v>1700</v>
      </c>
      <c r="E155" s="56">
        <f t="shared" si="82"/>
        <v>0.2</v>
      </c>
      <c r="F155" s="57">
        <f t="shared" si="82"/>
        <v>980.23210993750001</v>
      </c>
      <c r="G155" s="58">
        <f t="shared" si="82"/>
        <v>2.6584931595742973E-4</v>
      </c>
      <c r="H155" s="58">
        <f t="shared" si="82"/>
        <v>4.3110319016750285E-4</v>
      </c>
      <c r="I155" s="48">
        <f t="shared" si="82"/>
        <v>99.542600000000007</v>
      </c>
      <c r="J155" s="49">
        <f t="shared" si="76"/>
        <v>7.7822977268751448E-3</v>
      </c>
      <c r="K155" s="50">
        <f t="shared" si="77"/>
        <v>13.028143158640109</v>
      </c>
      <c r="L155" s="51">
        <f t="shared" si="59"/>
        <v>4781728.1256897617</v>
      </c>
      <c r="M155" s="49">
        <f t="shared" si="60"/>
        <v>2.3487186927613941E-2</v>
      </c>
      <c r="N155" s="43">
        <f t="shared" si="61"/>
        <v>333.68364346812132</v>
      </c>
      <c r="O155" s="43">
        <f t="shared" si="62"/>
        <v>333.68364346812132</v>
      </c>
      <c r="P155" s="52">
        <f t="shared" si="78"/>
        <v>29.495952206198361</v>
      </c>
      <c r="Q155" s="52">
        <f t="shared" si="69"/>
        <v>47.830851274999993</v>
      </c>
      <c r="R155" s="54">
        <f t="shared" si="79"/>
        <v>8.8031107970115379</v>
      </c>
      <c r="S155" s="54">
        <f t="shared" si="70"/>
        <v>735.89097962042945</v>
      </c>
      <c r="T155" s="54">
        <f t="shared" si="71"/>
        <v>363.17959567431967</v>
      </c>
      <c r="U155" s="54">
        <f t="shared" si="72"/>
        <v>372.71138394610978</v>
      </c>
      <c r="V155" s="54">
        <f t="shared" si="63"/>
        <v>3560.0030135408651</v>
      </c>
      <c r="W155" s="54">
        <f t="shared" si="64"/>
        <v>5664.9808726977217</v>
      </c>
      <c r="X155" s="54">
        <f t="shared" si="65"/>
        <v>5813.6604760824821</v>
      </c>
      <c r="Y155" s="54">
        <f t="shared" si="73"/>
        <v>11478.641348780204</v>
      </c>
      <c r="Z155" s="43">
        <f t="shared" si="80"/>
        <v>20.074999999999999</v>
      </c>
      <c r="AA155" s="54">
        <f t="shared" si="81"/>
        <v>3.5437012853390408</v>
      </c>
      <c r="AB155" s="54">
        <f t="shared" si="74"/>
        <v>47.830851274999993</v>
      </c>
      <c r="AC155" s="54">
        <f t="shared" si="66"/>
        <v>3.5437012853390408</v>
      </c>
    </row>
    <row r="156" spans="1:29" x14ac:dyDescent="0.25">
      <c r="A156" s="61">
        <f t="shared" si="67"/>
        <v>13.117377015891067</v>
      </c>
      <c r="B156" s="43">
        <f t="shared" si="75"/>
        <v>367.5</v>
      </c>
      <c r="C156" s="42">
        <f t="shared" si="82"/>
        <v>99.542600000000007</v>
      </c>
      <c r="D156" s="51">
        <f t="shared" si="82"/>
        <v>1700</v>
      </c>
      <c r="E156" s="56">
        <f t="shared" si="82"/>
        <v>0.2</v>
      </c>
      <c r="F156" s="57">
        <f t="shared" si="82"/>
        <v>980.23210993750001</v>
      </c>
      <c r="G156" s="58">
        <f t="shared" si="82"/>
        <v>2.6584931595742973E-4</v>
      </c>
      <c r="H156" s="58">
        <f t="shared" si="82"/>
        <v>4.3110319016750285E-4</v>
      </c>
      <c r="I156" s="48">
        <f t="shared" si="82"/>
        <v>99.542600000000007</v>
      </c>
      <c r="J156" s="49">
        <f t="shared" si="76"/>
        <v>7.7822977268751448E-3</v>
      </c>
      <c r="K156" s="50">
        <f t="shared" si="77"/>
        <v>13.117377015891067</v>
      </c>
      <c r="L156" s="51">
        <f t="shared" si="59"/>
        <v>4814479.6881944854</v>
      </c>
      <c r="M156" s="49">
        <f t="shared" si="60"/>
        <v>2.3486796595175607E-2</v>
      </c>
      <c r="N156" s="43">
        <f t="shared" si="61"/>
        <v>338.26468472445487</v>
      </c>
      <c r="O156" s="43">
        <f t="shared" si="62"/>
        <v>338.26468472445487</v>
      </c>
      <c r="P156" s="52">
        <f t="shared" si="78"/>
        <v>29.69797927610383</v>
      </c>
      <c r="Q156" s="52">
        <f t="shared" si="69"/>
        <v>48.158459845376704</v>
      </c>
      <c r="R156" s="54">
        <f t="shared" si="79"/>
        <v>8.8031107970115379</v>
      </c>
      <c r="S156" s="54">
        <f t="shared" si="70"/>
        <v>745.58269777337875</v>
      </c>
      <c r="T156" s="54">
        <f t="shared" si="71"/>
        <v>367.96266400055868</v>
      </c>
      <c r="U156" s="54">
        <f t="shared" si="72"/>
        <v>377.62003377282002</v>
      </c>
      <c r="V156" s="54">
        <f t="shared" si="63"/>
        <v>3606.8881851149099</v>
      </c>
      <c r="W156" s="54">
        <f t="shared" si="64"/>
        <v>5778.9008128292871</v>
      </c>
      <c r="X156" s="54">
        <f t="shared" si="65"/>
        <v>5930.5710432269816</v>
      </c>
      <c r="Y156" s="54">
        <f t="shared" si="73"/>
        <v>11709.471856056269</v>
      </c>
      <c r="Z156" s="43">
        <f t="shared" si="80"/>
        <v>20.212499999999999</v>
      </c>
      <c r="AA156" s="54">
        <f t="shared" si="81"/>
        <v>3.4976374668220305</v>
      </c>
      <c r="AB156" s="54">
        <f t="shared" si="74"/>
        <v>48.158459845376704</v>
      </c>
      <c r="AC156" s="54">
        <f t="shared" si="66"/>
        <v>3.4976374668220305</v>
      </c>
    </row>
    <row r="157" spans="1:29" x14ac:dyDescent="0.25">
      <c r="A157" s="61">
        <f t="shared" si="67"/>
        <v>13.206610873142028</v>
      </c>
      <c r="B157" s="43">
        <f t="shared" si="75"/>
        <v>370</v>
      </c>
      <c r="C157" s="42">
        <f t="shared" si="82"/>
        <v>99.542600000000007</v>
      </c>
      <c r="D157" s="51">
        <f t="shared" si="82"/>
        <v>1700</v>
      </c>
      <c r="E157" s="56">
        <f t="shared" si="82"/>
        <v>0.2</v>
      </c>
      <c r="F157" s="57">
        <f t="shared" si="82"/>
        <v>980.23210993750001</v>
      </c>
      <c r="G157" s="58">
        <f t="shared" si="82"/>
        <v>2.6584931595742973E-4</v>
      </c>
      <c r="H157" s="58">
        <f t="shared" si="82"/>
        <v>4.3110319016750285E-4</v>
      </c>
      <c r="I157" s="48">
        <f t="shared" si="82"/>
        <v>99.542600000000007</v>
      </c>
      <c r="J157" s="49">
        <f t="shared" si="76"/>
        <v>7.7822977268751448E-3</v>
      </c>
      <c r="K157" s="50">
        <f t="shared" si="77"/>
        <v>13.206610873142028</v>
      </c>
      <c r="L157" s="51">
        <f t="shared" si="59"/>
        <v>4847231.2506992109</v>
      </c>
      <c r="M157" s="49">
        <f t="shared" si="60"/>
        <v>2.3486411261105313E-2</v>
      </c>
      <c r="N157" s="43">
        <f t="shared" si="61"/>
        <v>342.8769537395811</v>
      </c>
      <c r="O157" s="43">
        <f t="shared" si="62"/>
        <v>342.8769537395811</v>
      </c>
      <c r="P157" s="52">
        <f t="shared" si="78"/>
        <v>29.900006346009288</v>
      </c>
      <c r="Q157" s="52">
        <f t="shared" si="69"/>
        <v>48.486068415753415</v>
      </c>
      <c r="R157" s="54">
        <f t="shared" si="79"/>
        <v>8.8031107970115379</v>
      </c>
      <c r="S157" s="54">
        <f t="shared" si="70"/>
        <v>755.33687144391331</v>
      </c>
      <c r="T157" s="54">
        <f t="shared" si="71"/>
        <v>372.77696008559036</v>
      </c>
      <c r="U157" s="54">
        <f t="shared" si="72"/>
        <v>382.55991135832301</v>
      </c>
      <c r="V157" s="54">
        <f t="shared" si="63"/>
        <v>3654.0794612078544</v>
      </c>
      <c r="W157" s="54">
        <f t="shared" si="64"/>
        <v>5894.3365483618991</v>
      </c>
      <c r="X157" s="54">
        <f t="shared" si="65"/>
        <v>6049.0242394264751</v>
      </c>
      <c r="Y157" s="54">
        <f t="shared" si="73"/>
        <v>11943.360787788373</v>
      </c>
      <c r="Z157" s="43">
        <f t="shared" si="80"/>
        <v>20.350000000000001</v>
      </c>
      <c r="AA157" s="54">
        <f t="shared" si="81"/>
        <v>3.4524665894171735</v>
      </c>
      <c r="AB157" s="54">
        <f t="shared" si="74"/>
        <v>48.486068415753415</v>
      </c>
      <c r="AC157" s="54">
        <f t="shared" si="66"/>
        <v>3.4524665894171735</v>
      </c>
    </row>
    <row r="158" spans="1:29" x14ac:dyDescent="0.25">
      <c r="A158" s="61">
        <f t="shared" si="67"/>
        <v>13.295844730392988</v>
      </c>
      <c r="B158" s="43">
        <f t="shared" si="75"/>
        <v>372.5</v>
      </c>
      <c r="C158" s="42">
        <f t="shared" si="82"/>
        <v>99.542600000000007</v>
      </c>
      <c r="D158" s="51">
        <f t="shared" si="82"/>
        <v>1700</v>
      </c>
      <c r="E158" s="56">
        <f t="shared" si="82"/>
        <v>0.2</v>
      </c>
      <c r="F158" s="57">
        <f t="shared" si="82"/>
        <v>980.23210993750001</v>
      </c>
      <c r="G158" s="58">
        <f t="shared" si="82"/>
        <v>2.6584931595742973E-4</v>
      </c>
      <c r="H158" s="58">
        <f t="shared" si="82"/>
        <v>4.3110319016750285E-4</v>
      </c>
      <c r="I158" s="48">
        <f t="shared" si="82"/>
        <v>99.542600000000007</v>
      </c>
      <c r="J158" s="49">
        <f t="shared" si="76"/>
        <v>7.7822977268751448E-3</v>
      </c>
      <c r="K158" s="50">
        <f t="shared" si="77"/>
        <v>13.295844730392988</v>
      </c>
      <c r="L158" s="51">
        <f t="shared" si="59"/>
        <v>4879982.8132039346</v>
      </c>
      <c r="M158" s="49">
        <f t="shared" si="60"/>
        <v>2.348603082835328E-2</v>
      </c>
      <c r="N158" s="43">
        <f t="shared" si="61"/>
        <v>347.52045048480647</v>
      </c>
      <c r="O158" s="43">
        <f t="shared" si="62"/>
        <v>347.52045048480647</v>
      </c>
      <c r="P158" s="52">
        <f t="shared" si="78"/>
        <v>30.102033415914754</v>
      </c>
      <c r="Q158" s="52">
        <f t="shared" si="69"/>
        <v>48.813676986130133</v>
      </c>
      <c r="R158" s="54">
        <f t="shared" si="79"/>
        <v>8.8031107970115379</v>
      </c>
      <c r="S158" s="54">
        <f t="shared" si="70"/>
        <v>765.15350057464627</v>
      </c>
      <c r="T158" s="54">
        <f t="shared" si="71"/>
        <v>377.62248390072125</v>
      </c>
      <c r="U158" s="54">
        <f t="shared" si="72"/>
        <v>387.53101667392508</v>
      </c>
      <c r="V158" s="54">
        <f t="shared" si="63"/>
        <v>3701.5768415384359</v>
      </c>
      <c r="W158" s="54">
        <f t="shared" si="64"/>
        <v>6011.2980877358405</v>
      </c>
      <c r="X158" s="54">
        <f t="shared" si="65"/>
        <v>6169.0300731212428</v>
      </c>
      <c r="Y158" s="54">
        <f t="shared" si="73"/>
        <v>12180.328160857083</v>
      </c>
      <c r="Z158" s="43">
        <f t="shared" si="80"/>
        <v>20.487500000000001</v>
      </c>
      <c r="AA158" s="54">
        <f t="shared" si="81"/>
        <v>3.4081657074697871</v>
      </c>
      <c r="AB158" s="54">
        <f t="shared" si="74"/>
        <v>48.813676986130133</v>
      </c>
      <c r="AC158" s="54">
        <f t="shared" si="66"/>
        <v>3.4081657074697871</v>
      </c>
    </row>
    <row r="159" spans="1:29" x14ac:dyDescent="0.25">
      <c r="A159" s="61">
        <f t="shared" si="67"/>
        <v>13.385078587643948</v>
      </c>
      <c r="B159" s="43">
        <f t="shared" si="75"/>
        <v>375</v>
      </c>
      <c r="C159" s="42">
        <f t="shared" si="82"/>
        <v>99.542600000000007</v>
      </c>
      <c r="D159" s="51">
        <f t="shared" si="82"/>
        <v>1700</v>
      </c>
      <c r="E159" s="56">
        <f t="shared" si="82"/>
        <v>0.2</v>
      </c>
      <c r="F159" s="57">
        <f t="shared" si="82"/>
        <v>980.23210993750001</v>
      </c>
      <c r="G159" s="58">
        <f t="shared" si="82"/>
        <v>2.6584931595742973E-4</v>
      </c>
      <c r="H159" s="58">
        <f t="shared" si="82"/>
        <v>4.3110319016750285E-4</v>
      </c>
      <c r="I159" s="48">
        <f t="shared" si="82"/>
        <v>99.542600000000007</v>
      </c>
      <c r="J159" s="49">
        <f t="shared" si="76"/>
        <v>7.7822977268751448E-3</v>
      </c>
      <c r="K159" s="50">
        <f t="shared" si="77"/>
        <v>13.385078587643948</v>
      </c>
      <c r="L159" s="51">
        <f t="shared" si="59"/>
        <v>4912734.3757086601</v>
      </c>
      <c r="M159" s="49">
        <f t="shared" si="60"/>
        <v>2.3485655202387171E-2</v>
      </c>
      <c r="N159" s="43">
        <f t="shared" si="61"/>
        <v>352.19517493180552</v>
      </c>
      <c r="O159" s="43">
        <f t="shared" si="62"/>
        <v>352.19517493180552</v>
      </c>
      <c r="P159" s="52">
        <f t="shared" si="78"/>
        <v>30.30406048582023</v>
      </c>
      <c r="Q159" s="52">
        <f t="shared" si="69"/>
        <v>49.141285556506851</v>
      </c>
      <c r="R159" s="54">
        <f t="shared" si="79"/>
        <v>8.8031107970115379</v>
      </c>
      <c r="S159" s="54">
        <f t="shared" si="70"/>
        <v>775.0325851089267</v>
      </c>
      <c r="T159" s="54">
        <f t="shared" si="71"/>
        <v>382.49923541762575</v>
      </c>
      <c r="U159" s="54">
        <f t="shared" si="72"/>
        <v>392.53334969130083</v>
      </c>
      <c r="V159" s="54">
        <f t="shared" si="63"/>
        <v>3749.3803258289981</v>
      </c>
      <c r="W159" s="54">
        <f t="shared" si="64"/>
        <v>6129.7954393850287</v>
      </c>
      <c r="X159" s="54">
        <f t="shared" si="65"/>
        <v>6290.5985527452058</v>
      </c>
      <c r="Y159" s="54">
        <f t="shared" si="73"/>
        <v>12420.393992130234</v>
      </c>
      <c r="Z159" s="43">
        <f t="shared" si="80"/>
        <v>20.625</v>
      </c>
      <c r="AA159" s="54">
        <f t="shared" si="81"/>
        <v>3.364712608104456</v>
      </c>
      <c r="AB159" s="54">
        <f t="shared" si="74"/>
        <v>49.141285556506851</v>
      </c>
      <c r="AC159" s="54">
        <f t="shared" si="66"/>
        <v>3.364712608104456</v>
      </c>
    </row>
    <row r="160" spans="1:29" x14ac:dyDescent="0.25">
      <c r="A160" s="61">
        <f t="shared" si="67"/>
        <v>13.474312444894906</v>
      </c>
      <c r="B160" s="43">
        <f t="shared" si="75"/>
        <v>377.5</v>
      </c>
      <c r="C160" s="42">
        <f t="shared" si="82"/>
        <v>99.542600000000007</v>
      </c>
      <c r="D160" s="51">
        <f t="shared" si="82"/>
        <v>1700</v>
      </c>
      <c r="E160" s="56">
        <f t="shared" si="82"/>
        <v>0.2</v>
      </c>
      <c r="F160" s="57">
        <f t="shared" si="82"/>
        <v>980.23210993750001</v>
      </c>
      <c r="G160" s="58">
        <f t="shared" si="82"/>
        <v>2.6584931595742973E-4</v>
      </c>
      <c r="H160" s="58">
        <f t="shared" si="82"/>
        <v>4.3110319016750285E-4</v>
      </c>
      <c r="I160" s="48">
        <f t="shared" si="82"/>
        <v>99.542600000000007</v>
      </c>
      <c r="J160" s="49">
        <f t="shared" si="76"/>
        <v>7.7822977268751448E-3</v>
      </c>
      <c r="K160" s="50">
        <f t="shared" si="77"/>
        <v>13.474312444894906</v>
      </c>
      <c r="L160" s="51">
        <f t="shared" si="59"/>
        <v>4945485.9382133838</v>
      </c>
      <c r="M160" s="49">
        <f t="shared" si="60"/>
        <v>2.3485284291110603E-2</v>
      </c>
      <c r="N160" s="43">
        <f t="shared" si="61"/>
        <v>356.90112705261254</v>
      </c>
      <c r="O160" s="43">
        <f t="shared" si="62"/>
        <v>356.90112705261254</v>
      </c>
      <c r="P160" s="52">
        <f t="shared" si="78"/>
        <v>30.506087555725696</v>
      </c>
      <c r="Q160" s="52">
        <f t="shared" si="69"/>
        <v>49.468894126883562</v>
      </c>
      <c r="R160" s="54">
        <f t="shared" si="79"/>
        <v>8.8031107970115379</v>
      </c>
      <c r="S160" s="54">
        <f t="shared" si="70"/>
        <v>784.97412499082282</v>
      </c>
      <c r="T160" s="54">
        <f t="shared" si="71"/>
        <v>387.40721460833822</v>
      </c>
      <c r="U160" s="54">
        <f t="shared" si="72"/>
        <v>397.56691038248459</v>
      </c>
      <c r="V160" s="54">
        <f t="shared" si="63"/>
        <v>3797.4899138054125</v>
      </c>
      <c r="W160" s="54">
        <f t="shared" si="64"/>
        <v>6249.8386117370801</v>
      </c>
      <c r="X160" s="54">
        <f t="shared" si="65"/>
        <v>6413.7396867259795</v>
      </c>
      <c r="Y160" s="54">
        <f t="shared" si="73"/>
        <v>12663.57829846306</v>
      </c>
      <c r="Z160" s="43">
        <f t="shared" si="80"/>
        <v>20.762499999999999</v>
      </c>
      <c r="AA160" s="54">
        <f t="shared" si="81"/>
        <v>3.322085783304614</v>
      </c>
      <c r="AB160" s="54">
        <f t="shared" si="74"/>
        <v>49.468894126883562</v>
      </c>
      <c r="AC160" s="54">
        <f t="shared" si="66"/>
        <v>3.322085783304614</v>
      </c>
    </row>
    <row r="161" spans="1:29" x14ac:dyDescent="0.25">
      <c r="A161" s="61">
        <f t="shared" si="67"/>
        <v>13.563546302145866</v>
      </c>
      <c r="B161" s="43">
        <f t="shared" si="75"/>
        <v>380</v>
      </c>
      <c r="C161" s="42">
        <f t="shared" si="82"/>
        <v>99.542600000000007</v>
      </c>
      <c r="D161" s="51">
        <f t="shared" si="82"/>
        <v>1700</v>
      </c>
      <c r="E161" s="56">
        <f t="shared" si="82"/>
        <v>0.2</v>
      </c>
      <c r="F161" s="57">
        <f t="shared" si="82"/>
        <v>980.23210993750001</v>
      </c>
      <c r="G161" s="58">
        <f t="shared" si="82"/>
        <v>2.6584931595742973E-4</v>
      </c>
      <c r="H161" s="58">
        <f t="shared" si="82"/>
        <v>4.3110319016750285E-4</v>
      </c>
      <c r="I161" s="48">
        <f t="shared" si="82"/>
        <v>99.542600000000007</v>
      </c>
      <c r="J161" s="49">
        <f t="shared" si="76"/>
        <v>7.7822977268751448E-3</v>
      </c>
      <c r="K161" s="50">
        <f t="shared" si="77"/>
        <v>13.563546302145866</v>
      </c>
      <c r="L161" s="51">
        <f t="shared" si="59"/>
        <v>4978237.5007181084</v>
      </c>
      <c r="M161" s="49">
        <f t="shared" si="60"/>
        <v>2.3484918004784805E-2</v>
      </c>
      <c r="N161" s="43">
        <f t="shared" si="61"/>
        <v>361.63830681961679</v>
      </c>
      <c r="O161" s="43">
        <f t="shared" si="62"/>
        <v>361.63830681961679</v>
      </c>
      <c r="P161" s="52">
        <f t="shared" si="78"/>
        <v>30.708114625631161</v>
      </c>
      <c r="Q161" s="52">
        <f t="shared" si="69"/>
        <v>49.796502697260266</v>
      </c>
      <c r="R161" s="54">
        <f t="shared" si="79"/>
        <v>8.8031107970115379</v>
      </c>
      <c r="S161" s="54">
        <f t="shared" si="70"/>
        <v>794.97812016511352</v>
      </c>
      <c r="T161" s="54">
        <f t="shared" si="71"/>
        <v>392.34642144524793</v>
      </c>
      <c r="U161" s="54">
        <f t="shared" si="72"/>
        <v>402.63169871986554</v>
      </c>
      <c r="V161" s="54">
        <f t="shared" si="63"/>
        <v>3845.9056051970297</v>
      </c>
      <c r="W161" s="54">
        <f t="shared" si="64"/>
        <v>6371.4376132134284</v>
      </c>
      <c r="X161" s="54">
        <f t="shared" si="65"/>
        <v>6538.4634834849958</v>
      </c>
      <c r="Y161" s="54">
        <f t="shared" si="73"/>
        <v>12909.901096698424</v>
      </c>
      <c r="Z161" s="43">
        <f t="shared" si="80"/>
        <v>20.9</v>
      </c>
      <c r="AA161" s="54">
        <f t="shared" si="81"/>
        <v>3.2802644032261195</v>
      </c>
      <c r="AB161" s="54">
        <f t="shared" si="74"/>
        <v>49.796502697260266</v>
      </c>
      <c r="AC161" s="54">
        <f t="shared" si="66"/>
        <v>3.2802644032261195</v>
      </c>
    </row>
    <row r="162" spans="1:29" x14ac:dyDescent="0.25">
      <c r="A162" s="61">
        <f t="shared" si="67"/>
        <v>13.652780159396826</v>
      </c>
      <c r="B162" s="43">
        <f t="shared" si="75"/>
        <v>382.5</v>
      </c>
      <c r="C162" s="42">
        <f t="shared" si="82"/>
        <v>99.542600000000007</v>
      </c>
      <c r="D162" s="51">
        <f t="shared" si="82"/>
        <v>1700</v>
      </c>
      <c r="E162" s="56">
        <f t="shared" si="82"/>
        <v>0.2</v>
      </c>
      <c r="F162" s="57">
        <f t="shared" si="82"/>
        <v>980.23210993750001</v>
      </c>
      <c r="G162" s="58">
        <f t="shared" si="82"/>
        <v>2.6584931595742973E-4</v>
      </c>
      <c r="H162" s="58">
        <f t="shared" si="82"/>
        <v>4.3110319016750285E-4</v>
      </c>
      <c r="I162" s="48">
        <f t="shared" si="82"/>
        <v>99.542600000000007</v>
      </c>
      <c r="J162" s="49">
        <f t="shared" si="76"/>
        <v>7.7822977268751448E-3</v>
      </c>
      <c r="K162" s="50">
        <f t="shared" si="77"/>
        <v>13.652780159396826</v>
      </c>
      <c r="L162" s="51">
        <f t="shared" si="59"/>
        <v>5010989.063222833</v>
      </c>
      <c r="M162" s="49">
        <f t="shared" si="60"/>
        <v>2.3484556255953234E-2</v>
      </c>
      <c r="N162" s="43">
        <f t="shared" si="61"/>
        <v>366.40671420555276</v>
      </c>
      <c r="O162" s="43">
        <f t="shared" si="62"/>
        <v>366.40671420555276</v>
      </c>
      <c r="P162" s="52">
        <f t="shared" si="78"/>
        <v>30.91014169553663</v>
      </c>
      <c r="Q162" s="52">
        <f t="shared" si="69"/>
        <v>50.124111267636977</v>
      </c>
      <c r="R162" s="54">
        <f t="shared" si="79"/>
        <v>8.8031107970115379</v>
      </c>
      <c r="S162" s="54">
        <f t="shared" si="70"/>
        <v>805.04457057726756</v>
      </c>
      <c r="T162" s="54">
        <f t="shared" si="71"/>
        <v>397.31685590108941</v>
      </c>
      <c r="U162" s="54">
        <f t="shared" si="72"/>
        <v>407.72771467617821</v>
      </c>
      <c r="V162" s="54">
        <f t="shared" si="63"/>
        <v>3894.6273997365852</v>
      </c>
      <c r="W162" s="54">
        <f t="shared" si="64"/>
        <v>6494.6024522293455</v>
      </c>
      <c r="X162" s="54">
        <f t="shared" si="65"/>
        <v>6664.7799514375283</v>
      </c>
      <c r="Y162" s="54">
        <f t="shared" si="73"/>
        <v>13159.382403666874</v>
      </c>
      <c r="Z162" s="43">
        <f t="shared" si="80"/>
        <v>21.037500000000001</v>
      </c>
      <c r="AA162" s="54">
        <f t="shared" si="81"/>
        <v>3.2392282906829255</v>
      </c>
      <c r="AB162" s="54">
        <f t="shared" si="74"/>
        <v>50.124111267636977</v>
      </c>
      <c r="AC162" s="54">
        <f t="shared" si="66"/>
        <v>3.2392282906829255</v>
      </c>
    </row>
    <row r="163" spans="1:29" x14ac:dyDescent="0.25">
      <c r="A163" s="61">
        <f t="shared" si="67"/>
        <v>13.742014016647786</v>
      </c>
      <c r="B163" s="43">
        <f t="shared" si="75"/>
        <v>385</v>
      </c>
      <c r="C163" s="42">
        <f t="shared" si="82"/>
        <v>99.542600000000007</v>
      </c>
      <c r="D163" s="51">
        <f t="shared" si="82"/>
        <v>1700</v>
      </c>
      <c r="E163" s="56">
        <f t="shared" si="82"/>
        <v>0.2</v>
      </c>
      <c r="F163" s="57">
        <f t="shared" si="82"/>
        <v>980.23210993750001</v>
      </c>
      <c r="G163" s="58">
        <f t="shared" si="82"/>
        <v>2.6584931595742973E-4</v>
      </c>
      <c r="H163" s="58">
        <f t="shared" si="82"/>
        <v>4.3110319016750285E-4</v>
      </c>
      <c r="I163" s="48">
        <f t="shared" si="82"/>
        <v>99.542600000000007</v>
      </c>
      <c r="J163" s="49">
        <f t="shared" si="76"/>
        <v>7.7822977268751448E-3</v>
      </c>
      <c r="K163" s="50">
        <f t="shared" si="77"/>
        <v>13.742014016647786</v>
      </c>
      <c r="L163" s="51">
        <f t="shared" si="59"/>
        <v>5043740.6257275576</v>
      </c>
      <c r="M163" s="49">
        <f t="shared" si="60"/>
        <v>2.348419895936919E-2</v>
      </c>
      <c r="N163" s="43">
        <f t="shared" si="61"/>
        <v>371.20634918349668</v>
      </c>
      <c r="O163" s="43">
        <f t="shared" si="62"/>
        <v>371.20634918349668</v>
      </c>
      <c r="P163" s="52">
        <f t="shared" si="78"/>
        <v>31.112168765442096</v>
      </c>
      <c r="Q163" s="52">
        <f t="shared" si="69"/>
        <v>50.451719838013688</v>
      </c>
      <c r="R163" s="54">
        <f t="shared" si="79"/>
        <v>8.8031107970115379</v>
      </c>
      <c r="S163" s="54">
        <f t="shared" si="70"/>
        <v>815.17347617343762</v>
      </c>
      <c r="T163" s="54">
        <f t="shared" si="71"/>
        <v>402.31851794893879</v>
      </c>
      <c r="U163" s="54">
        <f t="shared" si="72"/>
        <v>412.85495822449883</v>
      </c>
      <c r="V163" s="54">
        <f t="shared" si="63"/>
        <v>3943.6552971601623</v>
      </c>
      <c r="W163" s="54">
        <f t="shared" si="64"/>
        <v>6619.3431371940787</v>
      </c>
      <c r="X163" s="54">
        <f t="shared" si="65"/>
        <v>6792.6990989928227</v>
      </c>
      <c r="Y163" s="54">
        <f t="shared" si="73"/>
        <v>13412.042236186902</v>
      </c>
      <c r="Z163" s="43">
        <f t="shared" si="80"/>
        <v>21.175000000000001</v>
      </c>
      <c r="AA163" s="54">
        <f t="shared" si="81"/>
        <v>3.1989578967462355</v>
      </c>
      <c r="AB163" s="54">
        <f t="shared" si="74"/>
        <v>50.451719838013688</v>
      </c>
      <c r="AC163" s="54">
        <f t="shared" si="66"/>
        <v>3.1989578967462355</v>
      </c>
    </row>
    <row r="164" spans="1:29" x14ac:dyDescent="0.25">
      <c r="A164" s="61">
        <f t="shared" si="67"/>
        <v>13.831247873898745</v>
      </c>
      <c r="B164" s="43">
        <f t="shared" si="75"/>
        <v>387.5</v>
      </c>
      <c r="C164" s="42">
        <f t="shared" si="82"/>
        <v>99.542600000000007</v>
      </c>
      <c r="D164" s="51">
        <f t="shared" si="82"/>
        <v>1700</v>
      </c>
      <c r="E164" s="56">
        <f t="shared" si="82"/>
        <v>0.2</v>
      </c>
      <c r="F164" s="57">
        <f t="shared" si="82"/>
        <v>980.23210993750001</v>
      </c>
      <c r="G164" s="58">
        <f t="shared" si="82"/>
        <v>2.6584931595742973E-4</v>
      </c>
      <c r="H164" s="58">
        <f t="shared" si="82"/>
        <v>4.3110319016750285E-4</v>
      </c>
      <c r="I164" s="48">
        <f t="shared" si="82"/>
        <v>99.542600000000007</v>
      </c>
      <c r="J164" s="49">
        <f t="shared" si="76"/>
        <v>7.7822977268751448E-3</v>
      </c>
      <c r="K164" s="50">
        <f t="shared" si="77"/>
        <v>13.831247873898745</v>
      </c>
      <c r="L164" s="51">
        <f t="shared" si="59"/>
        <v>5076492.1882322812</v>
      </c>
      <c r="M164" s="49">
        <f t="shared" si="60"/>
        <v>2.3483846031926044E-2</v>
      </c>
      <c r="N164" s="43">
        <f t="shared" si="61"/>
        <v>376.03721172685744</v>
      </c>
      <c r="O164" s="43">
        <f t="shared" si="62"/>
        <v>376.03721172685744</v>
      </c>
      <c r="P164" s="52">
        <f t="shared" si="78"/>
        <v>31.314195835347572</v>
      </c>
      <c r="Q164" s="52">
        <f t="shared" si="69"/>
        <v>50.779328408390406</v>
      </c>
      <c r="R164" s="54">
        <f t="shared" si="79"/>
        <v>8.8031107970115379</v>
      </c>
      <c r="S164" s="54">
        <f t="shared" si="70"/>
        <v>825.36483690044133</v>
      </c>
      <c r="T164" s="54">
        <f t="shared" si="71"/>
        <v>407.351407562205</v>
      </c>
      <c r="U164" s="54">
        <f t="shared" si="72"/>
        <v>418.01342933823634</v>
      </c>
      <c r="V164" s="54">
        <f t="shared" si="63"/>
        <v>3992.989297207107</v>
      </c>
      <c r="W164" s="54">
        <f t="shared" si="64"/>
        <v>6745.6696765108727</v>
      </c>
      <c r="X164" s="54">
        <f t="shared" si="65"/>
        <v>6922.2309345541262</v>
      </c>
      <c r="Y164" s="54">
        <f t="shared" si="73"/>
        <v>13667.900611064999</v>
      </c>
      <c r="Z164" s="43">
        <f t="shared" si="80"/>
        <v>21.3125</v>
      </c>
      <c r="AA164" s="54">
        <f t="shared" si="81"/>
        <v>3.1594342774020427</v>
      </c>
      <c r="AB164" s="54">
        <f t="shared" si="74"/>
        <v>50.779328408390406</v>
      </c>
      <c r="AC164" s="54">
        <f t="shared" si="66"/>
        <v>3.1594342774020427</v>
      </c>
    </row>
    <row r="165" spans="1:29" x14ac:dyDescent="0.25">
      <c r="A165" s="61">
        <f t="shared" si="67"/>
        <v>13.920481731149705</v>
      </c>
      <c r="B165" s="43">
        <f t="shared" si="75"/>
        <v>390</v>
      </c>
      <c r="C165" s="42">
        <f t="shared" si="82"/>
        <v>99.542600000000007</v>
      </c>
      <c r="D165" s="51">
        <f t="shared" si="82"/>
        <v>1700</v>
      </c>
      <c r="E165" s="56">
        <f t="shared" si="82"/>
        <v>0.2</v>
      </c>
      <c r="F165" s="57">
        <f t="shared" si="82"/>
        <v>980.23210993750001</v>
      </c>
      <c r="G165" s="58">
        <f t="shared" si="82"/>
        <v>2.6584931595742973E-4</v>
      </c>
      <c r="H165" s="58">
        <f t="shared" si="82"/>
        <v>4.3110319016750285E-4</v>
      </c>
      <c r="I165" s="48">
        <f t="shared" si="82"/>
        <v>99.542600000000007</v>
      </c>
      <c r="J165" s="49">
        <f t="shared" si="76"/>
        <v>7.7822977268751448E-3</v>
      </c>
      <c r="K165" s="50">
        <f t="shared" si="77"/>
        <v>13.920481731149705</v>
      </c>
      <c r="L165" s="51">
        <f t="shared" si="59"/>
        <v>5109243.7507370058</v>
      </c>
      <c r="M165" s="49">
        <f t="shared" si="60"/>
        <v>2.3483497392590199E-2</v>
      </c>
      <c r="N165" s="43">
        <f t="shared" si="61"/>
        <v>380.89930180937222</v>
      </c>
      <c r="O165" s="43">
        <f t="shared" si="62"/>
        <v>380.89930180937222</v>
      </c>
      <c r="P165" s="52">
        <f t="shared" si="78"/>
        <v>31.516222905253038</v>
      </c>
      <c r="Q165" s="52">
        <f t="shared" si="69"/>
        <v>51.106936978767123</v>
      </c>
      <c r="R165" s="54">
        <f t="shared" si="79"/>
        <v>8.8031107970115379</v>
      </c>
      <c r="S165" s="54">
        <f t="shared" si="70"/>
        <v>835.61865270575311</v>
      </c>
      <c r="T165" s="54">
        <f t="shared" si="71"/>
        <v>412.41552471462523</v>
      </c>
      <c r="U165" s="54">
        <f t="shared" si="72"/>
        <v>423.20312799112781</v>
      </c>
      <c r="V165" s="54">
        <f t="shared" si="63"/>
        <v>4042.6293996199825</v>
      </c>
      <c r="W165" s="54">
        <f t="shared" si="64"/>
        <v>6873.5920785770868</v>
      </c>
      <c r="X165" s="54">
        <f t="shared" si="65"/>
        <v>7053.3854665187955</v>
      </c>
      <c r="Y165" s="54">
        <f t="shared" si="73"/>
        <v>13926.977545095882</v>
      </c>
      <c r="Z165" s="43">
        <f t="shared" si="80"/>
        <v>21.45</v>
      </c>
      <c r="AA165" s="54">
        <f t="shared" si="81"/>
        <v>3.1206390712147698</v>
      </c>
      <c r="AB165" s="54">
        <f t="shared" si="74"/>
        <v>51.106936978767123</v>
      </c>
      <c r="AC165" s="54">
        <f t="shared" si="66"/>
        <v>3.1206390712147698</v>
      </c>
    </row>
    <row r="166" spans="1:29" x14ac:dyDescent="0.25">
      <c r="A166" s="61">
        <f t="shared" si="67"/>
        <v>14.009715588400667</v>
      </c>
      <c r="B166" s="43">
        <f t="shared" si="75"/>
        <v>392.5</v>
      </c>
      <c r="C166" s="42">
        <f t="shared" si="82"/>
        <v>99.542600000000007</v>
      </c>
      <c r="D166" s="51">
        <f t="shared" si="82"/>
        <v>1700</v>
      </c>
      <c r="E166" s="56">
        <f t="shared" si="82"/>
        <v>0.2</v>
      </c>
      <c r="F166" s="57">
        <f t="shared" si="82"/>
        <v>980.23210993750001</v>
      </c>
      <c r="G166" s="58">
        <f t="shared" si="82"/>
        <v>2.6584931595742973E-4</v>
      </c>
      <c r="H166" s="58">
        <f t="shared" si="82"/>
        <v>4.3110319016750285E-4</v>
      </c>
      <c r="I166" s="48">
        <f t="shared" si="82"/>
        <v>99.542600000000007</v>
      </c>
      <c r="J166" s="49">
        <f t="shared" si="76"/>
        <v>7.7822977268751448E-3</v>
      </c>
      <c r="K166" s="50">
        <f t="shared" si="77"/>
        <v>14.009715588400667</v>
      </c>
      <c r="L166" s="51">
        <f t="shared" si="59"/>
        <v>5141995.3132417304</v>
      </c>
      <c r="M166" s="49">
        <f t="shared" si="60"/>
        <v>2.3483152962336513E-2</v>
      </c>
      <c r="N166" s="43">
        <f t="shared" si="61"/>
        <v>385.79261940509923</v>
      </c>
      <c r="O166" s="43">
        <f t="shared" si="62"/>
        <v>385.79261940509923</v>
      </c>
      <c r="P166" s="52">
        <f t="shared" si="78"/>
        <v>31.718249975158507</v>
      </c>
      <c r="Q166" s="52">
        <f t="shared" si="69"/>
        <v>51.434545549143834</v>
      </c>
      <c r="R166" s="54">
        <f t="shared" si="79"/>
        <v>8.8031107970115379</v>
      </c>
      <c r="S166" s="54">
        <f t="shared" si="70"/>
        <v>845.93492353748934</v>
      </c>
      <c r="T166" s="54">
        <f t="shared" si="71"/>
        <v>417.51086938025776</v>
      </c>
      <c r="U166" s="54">
        <f t="shared" si="72"/>
        <v>428.42405415723152</v>
      </c>
      <c r="V166" s="54">
        <f t="shared" si="63"/>
        <v>4092.5756041445002</v>
      </c>
      <c r="W166" s="54">
        <f t="shared" si="64"/>
        <v>7003.1203517842368</v>
      </c>
      <c r="X166" s="54">
        <f t="shared" si="65"/>
        <v>7186.1727032783492</v>
      </c>
      <c r="Y166" s="54">
        <f t="shared" si="73"/>
        <v>14189.293055062586</v>
      </c>
      <c r="Z166" s="43">
        <f t="shared" si="80"/>
        <v>21.587499999999999</v>
      </c>
      <c r="AA166" s="54">
        <f t="shared" si="81"/>
        <v>3.0825544779478182</v>
      </c>
      <c r="AB166" s="54">
        <f t="shared" si="74"/>
        <v>51.434545549143834</v>
      </c>
      <c r="AC166" s="54">
        <f t="shared" si="66"/>
        <v>3.0825544779478182</v>
      </c>
    </row>
    <row r="167" spans="1:29" x14ac:dyDescent="0.25">
      <c r="A167" s="61">
        <f t="shared" si="67"/>
        <v>14.098949445651625</v>
      </c>
      <c r="B167" s="43">
        <f t="shared" si="75"/>
        <v>395</v>
      </c>
      <c r="C167" s="42">
        <f t="shared" si="82"/>
        <v>99.542600000000007</v>
      </c>
      <c r="D167" s="51">
        <f t="shared" si="82"/>
        <v>1700</v>
      </c>
      <c r="E167" s="56">
        <f t="shared" si="82"/>
        <v>0.2</v>
      </c>
      <c r="F167" s="57">
        <f t="shared" si="82"/>
        <v>980.23210993750001</v>
      </c>
      <c r="G167" s="58">
        <f t="shared" si="82"/>
        <v>2.6584931595742973E-4</v>
      </c>
      <c r="H167" s="58">
        <f t="shared" si="82"/>
        <v>4.3110319016750285E-4</v>
      </c>
      <c r="I167" s="48">
        <f t="shared" si="82"/>
        <v>99.542600000000007</v>
      </c>
      <c r="J167" s="49">
        <f t="shared" si="76"/>
        <v>7.7822977268751448E-3</v>
      </c>
      <c r="K167" s="50">
        <f t="shared" si="77"/>
        <v>14.098949445651625</v>
      </c>
      <c r="L167" s="51">
        <f t="shared" si="59"/>
        <v>5174746.875746455</v>
      </c>
      <c r="M167" s="49">
        <f t="shared" si="60"/>
        <v>2.3482812664086156E-2</v>
      </c>
      <c r="N167" s="43">
        <f t="shared" si="61"/>
        <v>390.71716448841187</v>
      </c>
      <c r="O167" s="43">
        <f t="shared" si="62"/>
        <v>390.71716448841187</v>
      </c>
      <c r="P167" s="52">
        <f t="shared" si="78"/>
        <v>31.920277045063973</v>
      </c>
      <c r="Q167" s="52">
        <f t="shared" si="69"/>
        <v>51.762154119520538</v>
      </c>
      <c r="R167" s="54">
        <f t="shared" si="79"/>
        <v>8.8031107970115379</v>
      </c>
      <c r="S167" s="54">
        <f t="shared" si="70"/>
        <v>856.31364934439671</v>
      </c>
      <c r="T167" s="54">
        <f t="shared" si="71"/>
        <v>422.63744153347585</v>
      </c>
      <c r="U167" s="54">
        <f t="shared" si="72"/>
        <v>433.67620781092086</v>
      </c>
      <c r="V167" s="54">
        <f t="shared" si="63"/>
        <v>4142.8279105294587</v>
      </c>
      <c r="W167" s="54">
        <f t="shared" si="64"/>
        <v>7134.2645045180743</v>
      </c>
      <c r="X167" s="54">
        <f t="shared" si="65"/>
        <v>7320.6026532185351</v>
      </c>
      <c r="Y167" s="54">
        <f t="shared" si="73"/>
        <v>14454.867157736609</v>
      </c>
      <c r="Z167" s="43">
        <f t="shared" si="80"/>
        <v>21.725000000000001</v>
      </c>
      <c r="AA167" s="54">
        <f t="shared" si="81"/>
        <v>3.0451632380943723</v>
      </c>
      <c r="AB167" s="54">
        <f t="shared" si="74"/>
        <v>51.762154119520538</v>
      </c>
      <c r="AC167" s="54">
        <f t="shared" si="66"/>
        <v>3.0451632380943723</v>
      </c>
    </row>
    <row r="168" spans="1:29" x14ac:dyDescent="0.25">
      <c r="A168" s="61">
        <f t="shared" si="67"/>
        <v>14.188183302902583</v>
      </c>
      <c r="B168" s="43">
        <f t="shared" si="75"/>
        <v>397.5</v>
      </c>
      <c r="C168" s="42">
        <f t="shared" si="82"/>
        <v>99.542600000000007</v>
      </c>
      <c r="D168" s="51">
        <f t="shared" si="82"/>
        <v>1700</v>
      </c>
      <c r="E168" s="56">
        <f t="shared" si="82"/>
        <v>0.2</v>
      </c>
      <c r="F168" s="57">
        <f t="shared" si="82"/>
        <v>980.23210993750001</v>
      </c>
      <c r="G168" s="58">
        <f t="shared" si="82"/>
        <v>2.6584931595742973E-4</v>
      </c>
      <c r="H168" s="58">
        <f t="shared" si="82"/>
        <v>4.3110319016750285E-4</v>
      </c>
      <c r="I168" s="48">
        <f t="shared" si="82"/>
        <v>99.542600000000007</v>
      </c>
      <c r="J168" s="49">
        <f t="shared" si="76"/>
        <v>7.7822977268751448E-3</v>
      </c>
      <c r="K168" s="50">
        <f t="shared" si="77"/>
        <v>14.188183302902583</v>
      </c>
      <c r="L168" s="51">
        <f t="shared" si="59"/>
        <v>5207498.4382511787</v>
      </c>
      <c r="M168" s="49">
        <f t="shared" si="60"/>
        <v>2.3482476422646767E-2</v>
      </c>
      <c r="N168" s="43">
        <f t="shared" si="61"/>
        <v>395.67293703399366</v>
      </c>
      <c r="O168" s="43">
        <f t="shared" si="62"/>
        <v>395.67293703399366</v>
      </c>
      <c r="P168" s="52">
        <f t="shared" si="78"/>
        <v>32.122304114969438</v>
      </c>
      <c r="Q168" s="52">
        <f t="shared" si="69"/>
        <v>52.089762689897263</v>
      </c>
      <c r="R168" s="54">
        <f t="shared" si="79"/>
        <v>8.8031107970115379</v>
      </c>
      <c r="S168" s="54">
        <f t="shared" si="70"/>
        <v>866.75483007584251</v>
      </c>
      <c r="T168" s="54">
        <f t="shared" si="71"/>
        <v>427.7952411489631</v>
      </c>
      <c r="U168" s="54">
        <f t="shared" si="72"/>
        <v>438.95958892687941</v>
      </c>
      <c r="V168" s="54">
        <f t="shared" si="63"/>
        <v>4193.3863185266973</v>
      </c>
      <c r="W168" s="54">
        <f t="shared" si="64"/>
        <v>7267.0345451586682</v>
      </c>
      <c r="X168" s="54">
        <f t="shared" si="65"/>
        <v>7456.6853247194258</v>
      </c>
      <c r="Y168" s="54">
        <f t="shared" si="73"/>
        <v>14723.719869878094</v>
      </c>
      <c r="Z168" s="43">
        <f t="shared" si="80"/>
        <v>21.862500000000001</v>
      </c>
      <c r="AA168" s="54">
        <f t="shared" si="81"/>
        <v>3.0084486132744339</v>
      </c>
      <c r="AB168" s="54">
        <f t="shared" si="74"/>
        <v>52.089762689897263</v>
      </c>
      <c r="AC168" s="54">
        <f t="shared" si="66"/>
        <v>3.0084486132744339</v>
      </c>
    </row>
    <row r="169" spans="1:29" x14ac:dyDescent="0.25">
      <c r="A169" s="61">
        <f t="shared" si="67"/>
        <v>14.277417160153544</v>
      </c>
      <c r="B169" s="43">
        <f t="shared" si="75"/>
        <v>400</v>
      </c>
      <c r="C169" s="42">
        <f t="shared" si="82"/>
        <v>99.542600000000007</v>
      </c>
      <c r="D169" s="51">
        <f t="shared" si="82"/>
        <v>1700</v>
      </c>
      <c r="E169" s="56">
        <f t="shared" si="82"/>
        <v>0.2</v>
      </c>
      <c r="F169" s="57">
        <f t="shared" si="82"/>
        <v>980.23210993750001</v>
      </c>
      <c r="G169" s="58">
        <f t="shared" si="82"/>
        <v>2.6584931595742973E-4</v>
      </c>
      <c r="H169" s="58">
        <f t="shared" si="82"/>
        <v>4.3110319016750285E-4</v>
      </c>
      <c r="I169" s="48">
        <f t="shared" si="82"/>
        <v>99.542600000000007</v>
      </c>
      <c r="J169" s="49">
        <f t="shared" si="76"/>
        <v>7.7822977268751448E-3</v>
      </c>
      <c r="K169" s="50">
        <f t="shared" si="77"/>
        <v>14.277417160153544</v>
      </c>
      <c r="L169" s="51">
        <f t="shared" si="59"/>
        <v>5240250.0007559042</v>
      </c>
      <c r="M169" s="49">
        <f t="shared" si="60"/>
        <v>2.3482144164654779E-2</v>
      </c>
      <c r="N169" s="43">
        <f t="shared" si="61"/>
        <v>400.65993701683209</v>
      </c>
      <c r="O169" s="43">
        <f t="shared" si="62"/>
        <v>400.65993701683209</v>
      </c>
      <c r="P169" s="52">
        <f t="shared" si="78"/>
        <v>32.324331184874907</v>
      </c>
      <c r="Q169" s="52">
        <f t="shared" si="69"/>
        <v>52.417371260273981</v>
      </c>
      <c r="R169" s="54">
        <f t="shared" si="79"/>
        <v>8.8031107970115379</v>
      </c>
      <c r="S169" s="54">
        <f t="shared" si="70"/>
        <v>877.25846568180157</v>
      </c>
      <c r="T169" s="54">
        <f t="shared" si="71"/>
        <v>432.98426820170698</v>
      </c>
      <c r="U169" s="54">
        <f t="shared" si="72"/>
        <v>444.27419748009453</v>
      </c>
      <c r="V169" s="54">
        <f t="shared" si="63"/>
        <v>4244.2508278910364</v>
      </c>
      <c r="W169" s="54">
        <f t="shared" si="64"/>
        <v>7401.4404820804612</v>
      </c>
      <c r="X169" s="54">
        <f t="shared" si="65"/>
        <v>7594.4307261554623</v>
      </c>
      <c r="Y169" s="54">
        <f t="shared" si="73"/>
        <v>14995.871208235923</v>
      </c>
      <c r="Z169" s="43">
        <f t="shared" si="80"/>
        <v>22</v>
      </c>
      <c r="AA169" s="54">
        <f t="shared" si="81"/>
        <v>2.9723943674564346</v>
      </c>
      <c r="AB169" s="54">
        <f t="shared" si="74"/>
        <v>52.417371260273981</v>
      </c>
      <c r="AC169" s="54">
        <f t="shared" si="66"/>
        <v>2.9723943674564346</v>
      </c>
    </row>
    <row r="170" spans="1:29" x14ac:dyDescent="0.25">
      <c r="A170" s="61">
        <f t="shared" si="67"/>
        <v>14.366651017404505</v>
      </c>
      <c r="B170" s="43">
        <f t="shared" si="75"/>
        <v>402.5</v>
      </c>
      <c r="C170" s="42">
        <f t="shared" si="82"/>
        <v>99.542600000000007</v>
      </c>
      <c r="D170" s="51">
        <f t="shared" si="82"/>
        <v>1700</v>
      </c>
      <c r="E170" s="56">
        <f t="shared" si="82"/>
        <v>0.2</v>
      </c>
      <c r="F170" s="57">
        <f t="shared" si="82"/>
        <v>980.23210993750001</v>
      </c>
      <c r="G170" s="58">
        <f t="shared" si="82"/>
        <v>2.6584931595742973E-4</v>
      </c>
      <c r="H170" s="58">
        <f t="shared" si="82"/>
        <v>4.3110319016750285E-4</v>
      </c>
      <c r="I170" s="48">
        <f t="shared" si="82"/>
        <v>99.542600000000007</v>
      </c>
      <c r="J170" s="49">
        <f t="shared" si="76"/>
        <v>7.7822977268751448E-3</v>
      </c>
      <c r="K170" s="50">
        <f t="shared" si="77"/>
        <v>14.366651017404505</v>
      </c>
      <c r="L170" s="51">
        <f t="shared" si="59"/>
        <v>5273001.5632606288</v>
      </c>
      <c r="M170" s="49">
        <f t="shared" si="60"/>
        <v>2.3481815818519901E-2</v>
      </c>
      <c r="N170" s="43">
        <f t="shared" si="61"/>
        <v>405.67816441221299</v>
      </c>
      <c r="O170" s="43">
        <f t="shared" si="62"/>
        <v>405.67816441221299</v>
      </c>
      <c r="P170" s="52">
        <f t="shared" si="78"/>
        <v>32.526358254780376</v>
      </c>
      <c r="Q170" s="52">
        <f t="shared" si="69"/>
        <v>52.744979830650678</v>
      </c>
      <c r="R170" s="54">
        <f t="shared" si="79"/>
        <v>8.8031107970115379</v>
      </c>
      <c r="S170" s="54">
        <f t="shared" si="70"/>
        <v>887.82455611284547</v>
      </c>
      <c r="T170" s="54">
        <f t="shared" si="71"/>
        <v>438.2045226669934</v>
      </c>
      <c r="U170" s="54">
        <f t="shared" si="72"/>
        <v>449.62003344585213</v>
      </c>
      <c r="V170" s="54">
        <f t="shared" si="63"/>
        <v>4295.42143838022</v>
      </c>
      <c r="W170" s="54">
        <f t="shared" si="64"/>
        <v>7537.4923236523427</v>
      </c>
      <c r="X170" s="54">
        <f t="shared" si="65"/>
        <v>7733.8488658955339</v>
      </c>
      <c r="Y170" s="54">
        <f t="shared" si="73"/>
        <v>15271.341189547877</v>
      </c>
      <c r="Z170" s="43">
        <f t="shared" si="80"/>
        <v>22.137499999999999</v>
      </c>
      <c r="AA170" s="54">
        <f t="shared" si="81"/>
        <v>2.9369847489639795</v>
      </c>
      <c r="AB170" s="54">
        <f t="shared" si="74"/>
        <v>52.744979830650678</v>
      </c>
      <c r="AC170" s="54">
        <f t="shared" si="66"/>
        <v>2.9369847489639795</v>
      </c>
    </row>
    <row r="171" spans="1:29" x14ac:dyDescent="0.25">
      <c r="A171" s="61">
        <f t="shared" si="67"/>
        <v>14.455884874655464</v>
      </c>
      <c r="B171" s="43">
        <f t="shared" si="75"/>
        <v>405</v>
      </c>
      <c r="C171" s="42">
        <f t="shared" ref="C171:I186" si="83">C170</f>
        <v>99.542600000000007</v>
      </c>
      <c r="D171" s="51">
        <f t="shared" si="83"/>
        <v>1700</v>
      </c>
      <c r="E171" s="56">
        <f t="shared" si="83"/>
        <v>0.2</v>
      </c>
      <c r="F171" s="57">
        <f t="shared" si="83"/>
        <v>980.23210993750001</v>
      </c>
      <c r="G171" s="58">
        <f t="shared" si="83"/>
        <v>2.6584931595742973E-4</v>
      </c>
      <c r="H171" s="58">
        <f t="shared" si="83"/>
        <v>4.3110319016750285E-4</v>
      </c>
      <c r="I171" s="48">
        <f t="shared" si="83"/>
        <v>99.542600000000007</v>
      </c>
      <c r="J171" s="49">
        <f t="shared" si="76"/>
        <v>7.7822977268751448E-3</v>
      </c>
      <c r="K171" s="50">
        <f t="shared" si="77"/>
        <v>14.455884874655464</v>
      </c>
      <c r="L171" s="51">
        <f t="shared" si="59"/>
        <v>5305753.1257653525</v>
      </c>
      <c r="M171" s="49">
        <f t="shared" si="60"/>
        <v>2.3481491314371564E-2</v>
      </c>
      <c r="N171" s="43">
        <f t="shared" si="61"/>
        <v>410.72761919571428</v>
      </c>
      <c r="O171" s="43">
        <f t="shared" si="62"/>
        <v>410.72761919571428</v>
      </c>
      <c r="P171" s="52">
        <f t="shared" si="78"/>
        <v>32.728385324685846</v>
      </c>
      <c r="Q171" s="52">
        <f t="shared" si="69"/>
        <v>53.072588401027396</v>
      </c>
      <c r="R171" s="54">
        <f t="shared" si="79"/>
        <v>8.8031107970115379</v>
      </c>
      <c r="S171" s="54">
        <f t="shared" si="70"/>
        <v>898.45310132013026</v>
      </c>
      <c r="T171" s="54">
        <f t="shared" si="71"/>
        <v>443.45600452040014</v>
      </c>
      <c r="U171" s="54">
        <f t="shared" si="72"/>
        <v>454.99709679973017</v>
      </c>
      <c r="V171" s="54">
        <f t="shared" si="63"/>
        <v>4346.8981497548539</v>
      </c>
      <c r="W171" s="54">
        <f t="shared" si="64"/>
        <v>7675.2000782376954</v>
      </c>
      <c r="X171" s="54">
        <f t="shared" si="65"/>
        <v>7874.9497523030232</v>
      </c>
      <c r="Y171" s="54">
        <f t="shared" si="73"/>
        <v>15550.149830540719</v>
      </c>
      <c r="Z171" s="43">
        <f t="shared" si="80"/>
        <v>22.274999999999999</v>
      </c>
      <c r="AA171" s="54">
        <f t="shared" si="81"/>
        <v>2.9022044732304315</v>
      </c>
      <c r="AB171" s="54">
        <f t="shared" si="74"/>
        <v>53.072588401027396</v>
      </c>
      <c r="AC171" s="54">
        <f t="shared" si="66"/>
        <v>2.9022044732304315</v>
      </c>
    </row>
    <row r="172" spans="1:29" x14ac:dyDescent="0.25">
      <c r="A172" s="61">
        <f t="shared" si="67"/>
        <v>14.545118731906422</v>
      </c>
      <c r="B172" s="43">
        <f t="shared" si="75"/>
        <v>407.5</v>
      </c>
      <c r="C172" s="42">
        <f t="shared" si="83"/>
        <v>99.542600000000007</v>
      </c>
      <c r="D172" s="51">
        <f t="shared" si="83"/>
        <v>1700</v>
      </c>
      <c r="E172" s="56">
        <f t="shared" si="83"/>
        <v>0.2</v>
      </c>
      <c r="F172" s="57">
        <f t="shared" si="83"/>
        <v>980.23210993750001</v>
      </c>
      <c r="G172" s="58">
        <f t="shared" si="83"/>
        <v>2.6584931595742973E-4</v>
      </c>
      <c r="H172" s="58">
        <f t="shared" si="83"/>
        <v>4.3110319016750285E-4</v>
      </c>
      <c r="I172" s="48">
        <f t="shared" si="83"/>
        <v>99.542600000000007</v>
      </c>
      <c r="J172" s="49">
        <f t="shared" si="76"/>
        <v>7.7822977268751448E-3</v>
      </c>
      <c r="K172" s="50">
        <f t="shared" si="77"/>
        <v>14.545118731906422</v>
      </c>
      <c r="L172" s="51">
        <f t="shared" si="59"/>
        <v>5338504.6882700771</v>
      </c>
      <c r="M172" s="49">
        <f t="shared" si="60"/>
        <v>2.3481170584007373E-2</v>
      </c>
      <c r="N172" s="43">
        <f t="shared" si="61"/>
        <v>415.80830134320303</v>
      </c>
      <c r="O172" s="43">
        <f t="shared" si="62"/>
        <v>415.80830134320303</v>
      </c>
      <c r="P172" s="52">
        <f t="shared" si="78"/>
        <v>32.930412394591308</v>
      </c>
      <c r="Q172" s="52">
        <f t="shared" si="69"/>
        <v>53.400196971404107</v>
      </c>
      <c r="R172" s="54">
        <f t="shared" si="79"/>
        <v>8.8031107970115379</v>
      </c>
      <c r="S172" s="54">
        <f t="shared" si="70"/>
        <v>909.14410125538984</v>
      </c>
      <c r="T172" s="54">
        <f t="shared" si="71"/>
        <v>448.73871373779434</v>
      </c>
      <c r="U172" s="54">
        <f t="shared" si="72"/>
        <v>460.40538751759561</v>
      </c>
      <c r="V172" s="54">
        <f t="shared" si="63"/>
        <v>4398.6809617783792</v>
      </c>
      <c r="W172" s="54">
        <f t="shared" si="64"/>
        <v>7814.5737541944955</v>
      </c>
      <c r="X172" s="54">
        <f t="shared" si="65"/>
        <v>8017.7433937359056</v>
      </c>
      <c r="Y172" s="54">
        <f t="shared" si="73"/>
        <v>15832.3171479304</v>
      </c>
      <c r="Z172" s="43">
        <f t="shared" si="80"/>
        <v>22.412500000000001</v>
      </c>
      <c r="AA172" s="54">
        <f t="shared" si="81"/>
        <v>2.8680387062659722</v>
      </c>
      <c r="AB172" s="54">
        <f t="shared" si="74"/>
        <v>53.400196971404107</v>
      </c>
      <c r="AC172" s="54">
        <f t="shared" si="66"/>
        <v>2.8680387062659722</v>
      </c>
    </row>
    <row r="173" spans="1:29" x14ac:dyDescent="0.25">
      <c r="A173" s="61">
        <f t="shared" si="67"/>
        <v>14.634352589157382</v>
      </c>
      <c r="B173" s="43">
        <f t="shared" si="75"/>
        <v>410</v>
      </c>
      <c r="C173" s="42">
        <f t="shared" si="83"/>
        <v>99.542600000000007</v>
      </c>
      <c r="D173" s="51">
        <f t="shared" si="83"/>
        <v>1700</v>
      </c>
      <c r="E173" s="56">
        <f t="shared" si="83"/>
        <v>0.2</v>
      </c>
      <c r="F173" s="57">
        <f t="shared" si="83"/>
        <v>980.23210993750001</v>
      </c>
      <c r="G173" s="58">
        <f t="shared" si="83"/>
        <v>2.6584931595742973E-4</v>
      </c>
      <c r="H173" s="58">
        <f t="shared" si="83"/>
        <v>4.3110319016750285E-4</v>
      </c>
      <c r="I173" s="48">
        <f t="shared" si="83"/>
        <v>99.542600000000007</v>
      </c>
      <c r="J173" s="49">
        <f t="shared" si="76"/>
        <v>7.7822977268751448E-3</v>
      </c>
      <c r="K173" s="50">
        <f t="shared" si="77"/>
        <v>14.634352589157382</v>
      </c>
      <c r="L173" s="51">
        <f t="shared" si="59"/>
        <v>5371256.2507748017</v>
      </c>
      <c r="M173" s="49">
        <f t="shared" si="60"/>
        <v>2.348085356084334E-2</v>
      </c>
      <c r="N173" s="43">
        <f t="shared" si="61"/>
        <v>420.92021083082818</v>
      </c>
      <c r="O173" s="43">
        <f t="shared" si="62"/>
        <v>420.92021083082818</v>
      </c>
      <c r="P173" s="52">
        <f t="shared" si="78"/>
        <v>33.132439464496777</v>
      </c>
      <c r="Q173" s="52">
        <f t="shared" si="69"/>
        <v>53.727805541780825</v>
      </c>
      <c r="R173" s="54">
        <f t="shared" si="79"/>
        <v>8.8031107970115379</v>
      </c>
      <c r="S173" s="54">
        <f t="shared" si="70"/>
        <v>919.89755587092247</v>
      </c>
      <c r="T173" s="54">
        <f t="shared" si="71"/>
        <v>454.05265029532495</v>
      </c>
      <c r="U173" s="54">
        <f t="shared" si="72"/>
        <v>465.84490557559747</v>
      </c>
      <c r="V173" s="54">
        <f t="shared" si="63"/>
        <v>4450.7698742170023</v>
      </c>
      <c r="W173" s="54">
        <f t="shared" si="64"/>
        <v>7955.6233598753524</v>
      </c>
      <c r="X173" s="54">
        <f t="shared" si="65"/>
        <v>8162.2397985467924</v>
      </c>
      <c r="Y173" s="54">
        <f t="shared" si="73"/>
        <v>16117.863158422144</v>
      </c>
      <c r="Z173" s="43">
        <f t="shared" si="80"/>
        <v>22.550000000000004</v>
      </c>
      <c r="AA173" s="54">
        <f t="shared" si="81"/>
        <v>2.8344730488037224</v>
      </c>
      <c r="AB173" s="54">
        <f t="shared" si="74"/>
        <v>53.727805541780825</v>
      </c>
      <c r="AC173" s="54">
        <f t="shared" si="66"/>
        <v>2.8344730488037224</v>
      </c>
    </row>
    <row r="174" spans="1:29" x14ac:dyDescent="0.25">
      <c r="A174" s="61">
        <f t="shared" si="67"/>
        <v>14.723586446408344</v>
      </c>
      <c r="B174" s="43">
        <f t="shared" si="75"/>
        <v>412.5</v>
      </c>
      <c r="C174" s="42">
        <f t="shared" si="83"/>
        <v>99.542600000000007</v>
      </c>
      <c r="D174" s="51">
        <f t="shared" si="83"/>
        <v>1700</v>
      </c>
      <c r="E174" s="56">
        <f t="shared" si="83"/>
        <v>0.2</v>
      </c>
      <c r="F174" s="57">
        <f t="shared" si="83"/>
        <v>980.23210993750001</v>
      </c>
      <c r="G174" s="58">
        <f t="shared" si="83"/>
        <v>2.6584931595742973E-4</v>
      </c>
      <c r="H174" s="58">
        <f t="shared" si="83"/>
        <v>4.3110319016750285E-4</v>
      </c>
      <c r="I174" s="48">
        <f t="shared" si="83"/>
        <v>99.542600000000007</v>
      </c>
      <c r="J174" s="49">
        <f t="shared" si="76"/>
        <v>7.7822977268751448E-3</v>
      </c>
      <c r="K174" s="50">
        <f t="shared" si="77"/>
        <v>14.723586446408344</v>
      </c>
      <c r="L174" s="51">
        <f t="shared" si="59"/>
        <v>5404007.8132795263</v>
      </c>
      <c r="M174" s="49">
        <f t="shared" si="60"/>
        <v>2.3480540179865943E-2</v>
      </c>
      <c r="N174" s="43">
        <f t="shared" si="61"/>
        <v>426.0633476350165</v>
      </c>
      <c r="O174" s="43">
        <f t="shared" si="62"/>
        <v>426.0633476350165</v>
      </c>
      <c r="P174" s="52">
        <f t="shared" si="78"/>
        <v>33.334466534402246</v>
      </c>
      <c r="Q174" s="52">
        <f t="shared" si="69"/>
        <v>54.055414112157521</v>
      </c>
      <c r="R174" s="54">
        <f t="shared" si="79"/>
        <v>8.8031107970115379</v>
      </c>
      <c r="S174" s="54">
        <f t="shared" si="70"/>
        <v>930.71346511958131</v>
      </c>
      <c r="T174" s="54">
        <f t="shared" si="71"/>
        <v>459.39781416941872</v>
      </c>
      <c r="U174" s="54">
        <f t="shared" si="72"/>
        <v>471.31565095016248</v>
      </c>
      <c r="V174" s="54">
        <f t="shared" si="63"/>
        <v>4503.1648868396487</v>
      </c>
      <c r="W174" s="54">
        <f t="shared" si="64"/>
        <v>8098.3589036275735</v>
      </c>
      <c r="X174" s="54">
        <f t="shared" si="65"/>
        <v>8308.4489750829925</v>
      </c>
      <c r="Y174" s="54">
        <f t="shared" si="73"/>
        <v>16406.807878710566</v>
      </c>
      <c r="Z174" s="43">
        <f t="shared" si="80"/>
        <v>22.687500000000004</v>
      </c>
      <c r="AA174" s="54">
        <f t="shared" si="81"/>
        <v>2.8014935210931906</v>
      </c>
      <c r="AB174" s="54">
        <f t="shared" si="74"/>
        <v>54.055414112157521</v>
      </c>
      <c r="AC174" s="54">
        <f t="shared" si="66"/>
        <v>2.8014935210931906</v>
      </c>
    </row>
    <row r="175" spans="1:29" x14ac:dyDescent="0.25">
      <c r="A175" s="61">
        <f t="shared" si="67"/>
        <v>14.812820303659302</v>
      </c>
      <c r="B175" s="43">
        <f t="shared" si="75"/>
        <v>415</v>
      </c>
      <c r="C175" s="42">
        <f t="shared" si="83"/>
        <v>99.542600000000007</v>
      </c>
      <c r="D175" s="51">
        <f t="shared" si="83"/>
        <v>1700</v>
      </c>
      <c r="E175" s="56">
        <f t="shared" si="83"/>
        <v>0.2</v>
      </c>
      <c r="F175" s="57">
        <f t="shared" si="83"/>
        <v>980.23210993750001</v>
      </c>
      <c r="G175" s="58">
        <f t="shared" si="83"/>
        <v>2.6584931595742973E-4</v>
      </c>
      <c r="H175" s="58">
        <f t="shared" si="83"/>
        <v>4.3110319016750285E-4</v>
      </c>
      <c r="I175" s="48">
        <f t="shared" si="83"/>
        <v>99.542600000000007</v>
      </c>
      <c r="J175" s="49">
        <f t="shared" si="76"/>
        <v>7.7822977268751448E-3</v>
      </c>
      <c r="K175" s="50">
        <f t="shared" si="77"/>
        <v>14.812820303659302</v>
      </c>
      <c r="L175" s="51">
        <f t="shared" si="59"/>
        <v>5436759.37578425</v>
      </c>
      <c r="M175" s="49">
        <f t="shared" si="60"/>
        <v>2.3480230377585825E-2</v>
      </c>
      <c r="N175" s="43">
        <f t="shared" si="61"/>
        <v>431.23771173246695</v>
      </c>
      <c r="O175" s="43">
        <f t="shared" si="62"/>
        <v>431.23771173246695</v>
      </c>
      <c r="P175" s="52">
        <f t="shared" si="78"/>
        <v>33.536493604307722</v>
      </c>
      <c r="Q175" s="52">
        <f t="shared" si="69"/>
        <v>54.383022682534239</v>
      </c>
      <c r="R175" s="54">
        <f t="shared" si="79"/>
        <v>8.8031107970115379</v>
      </c>
      <c r="S175" s="54">
        <f t="shared" si="70"/>
        <v>941.59182895476431</v>
      </c>
      <c r="T175" s="54">
        <f t="shared" si="71"/>
        <v>464.77420533677468</v>
      </c>
      <c r="U175" s="54">
        <f t="shared" si="72"/>
        <v>476.81762361798968</v>
      </c>
      <c r="V175" s="54">
        <f t="shared" si="63"/>
        <v>4555.8659994179152</v>
      </c>
      <c r="W175" s="54">
        <f t="shared" si="64"/>
        <v>8242.790393793226</v>
      </c>
      <c r="X175" s="54">
        <f t="shared" si="65"/>
        <v>8456.3809316865681</v>
      </c>
      <c r="Y175" s="54">
        <f t="shared" si="73"/>
        <v>16699.171325479794</v>
      </c>
      <c r="Z175" s="43">
        <f t="shared" si="80"/>
        <v>22.825000000000003</v>
      </c>
      <c r="AA175" s="54">
        <f t="shared" si="81"/>
        <v>2.7690865483110056</v>
      </c>
      <c r="AB175" s="54">
        <f t="shared" si="74"/>
        <v>54.383022682534239</v>
      </c>
      <c r="AC175" s="54">
        <f t="shared" si="66"/>
        <v>2.7690865483110056</v>
      </c>
    </row>
    <row r="176" spans="1:29" x14ac:dyDescent="0.25">
      <c r="A176" s="61">
        <f t="shared" si="67"/>
        <v>14.902054160910261</v>
      </c>
      <c r="B176" s="43">
        <f t="shared" si="75"/>
        <v>417.5</v>
      </c>
      <c r="C176" s="42">
        <f t="shared" si="83"/>
        <v>99.542600000000007</v>
      </c>
      <c r="D176" s="51">
        <f t="shared" si="83"/>
        <v>1700</v>
      </c>
      <c r="E176" s="56">
        <f t="shared" si="83"/>
        <v>0.2</v>
      </c>
      <c r="F176" s="57">
        <f t="shared" si="83"/>
        <v>980.23210993750001</v>
      </c>
      <c r="G176" s="58">
        <f t="shared" si="83"/>
        <v>2.6584931595742973E-4</v>
      </c>
      <c r="H176" s="58">
        <f t="shared" si="83"/>
        <v>4.3110319016750285E-4</v>
      </c>
      <c r="I176" s="48">
        <f t="shared" si="83"/>
        <v>99.542600000000007</v>
      </c>
      <c r="J176" s="49">
        <f t="shared" si="76"/>
        <v>7.7822977268751448E-3</v>
      </c>
      <c r="K176" s="50">
        <f t="shared" si="77"/>
        <v>14.902054160910261</v>
      </c>
      <c r="L176" s="51">
        <f t="shared" si="59"/>
        <v>5469510.9382889736</v>
      </c>
      <c r="M176" s="49">
        <f t="shared" si="60"/>
        <v>2.3479924091993221E-2</v>
      </c>
      <c r="N176" s="43">
        <f t="shared" si="61"/>
        <v>436.44330310014703</v>
      </c>
      <c r="O176" s="43">
        <f t="shared" si="62"/>
        <v>436.44330310014703</v>
      </c>
      <c r="P176" s="52">
        <f t="shared" si="78"/>
        <v>33.738520674213191</v>
      </c>
      <c r="Q176" s="52">
        <f t="shared" si="69"/>
        <v>54.71063125291095</v>
      </c>
      <c r="R176" s="54">
        <f t="shared" si="79"/>
        <v>8.8031107970115379</v>
      </c>
      <c r="S176" s="54">
        <f t="shared" si="70"/>
        <v>952.53264733040669</v>
      </c>
      <c r="T176" s="54">
        <f t="shared" si="71"/>
        <v>470.18182377436023</v>
      </c>
      <c r="U176" s="54">
        <f t="shared" si="72"/>
        <v>482.35082355604646</v>
      </c>
      <c r="V176" s="54">
        <f t="shared" si="63"/>
        <v>4608.8732117260288</v>
      </c>
      <c r="W176" s="54">
        <f t="shared" si="64"/>
        <v>8388.9278387092054</v>
      </c>
      <c r="X176" s="54">
        <f t="shared" si="65"/>
        <v>8606.0456766944189</v>
      </c>
      <c r="Y176" s="54">
        <f t="shared" si="73"/>
        <v>16994.973515403624</v>
      </c>
      <c r="Z176" s="43">
        <f t="shared" si="80"/>
        <v>22.962500000000002</v>
      </c>
      <c r="AA176" s="54">
        <f t="shared" si="81"/>
        <v>2.7372389465604479</v>
      </c>
      <c r="AB176" s="54">
        <f t="shared" si="74"/>
        <v>54.71063125291095</v>
      </c>
      <c r="AC176" s="54">
        <f t="shared" si="66"/>
        <v>2.7372389465604479</v>
      </c>
    </row>
    <row r="177" spans="1:29" x14ac:dyDescent="0.25">
      <c r="A177" s="61">
        <f t="shared" si="67"/>
        <v>14.991288018161221</v>
      </c>
      <c r="B177" s="43">
        <f t="shared" si="75"/>
        <v>420</v>
      </c>
      <c r="C177" s="42">
        <f t="shared" si="83"/>
        <v>99.542600000000007</v>
      </c>
      <c r="D177" s="51">
        <f t="shared" si="83"/>
        <v>1700</v>
      </c>
      <c r="E177" s="56">
        <f t="shared" si="83"/>
        <v>0.2</v>
      </c>
      <c r="F177" s="57">
        <f t="shared" si="83"/>
        <v>980.23210993750001</v>
      </c>
      <c r="G177" s="58">
        <f t="shared" si="83"/>
        <v>2.6584931595742973E-4</v>
      </c>
      <c r="H177" s="58">
        <f t="shared" si="83"/>
        <v>4.3110319016750285E-4</v>
      </c>
      <c r="I177" s="48">
        <f t="shared" si="83"/>
        <v>99.542600000000007</v>
      </c>
      <c r="J177" s="49">
        <f t="shared" si="76"/>
        <v>7.7822977268751448E-3</v>
      </c>
      <c r="K177" s="50">
        <f t="shared" si="77"/>
        <v>14.991288018161221</v>
      </c>
      <c r="L177" s="51">
        <f t="shared" si="59"/>
        <v>5502262.5007936992</v>
      </c>
      <c r="M177" s="49">
        <f t="shared" si="60"/>
        <v>2.3479621262514853E-2</v>
      </c>
      <c r="N177" s="43">
        <f t="shared" si="61"/>
        <v>441.68012171528733</v>
      </c>
      <c r="O177" s="43">
        <f t="shared" si="62"/>
        <v>441.68012171528733</v>
      </c>
      <c r="P177" s="52">
        <f t="shared" si="78"/>
        <v>33.940547744118653</v>
      </c>
      <c r="Q177" s="52">
        <f t="shared" si="69"/>
        <v>55.038239823287668</v>
      </c>
      <c r="R177" s="54">
        <f t="shared" si="79"/>
        <v>8.8031107970115379</v>
      </c>
      <c r="S177" s="54">
        <f t="shared" si="70"/>
        <v>963.53592020096949</v>
      </c>
      <c r="T177" s="54">
        <f t="shared" si="71"/>
        <v>475.62066945940597</v>
      </c>
      <c r="U177" s="54">
        <f t="shared" si="72"/>
        <v>487.91525074156345</v>
      </c>
      <c r="V177" s="54">
        <f t="shared" si="63"/>
        <v>4662.1865235407977</v>
      </c>
      <c r="W177" s="54">
        <f t="shared" si="64"/>
        <v>8536.7812467072872</v>
      </c>
      <c r="X177" s="54">
        <f t="shared" si="65"/>
        <v>8757.4532184383188</v>
      </c>
      <c r="Y177" s="54">
        <f t="shared" si="73"/>
        <v>17294.234465145608</v>
      </c>
      <c r="Z177" s="43">
        <f t="shared" si="80"/>
        <v>23.100000000000005</v>
      </c>
      <c r="AA177" s="54">
        <f t="shared" si="81"/>
        <v>2.7059379094327713</v>
      </c>
      <c r="AB177" s="54">
        <f t="shared" si="74"/>
        <v>55.038239823287668</v>
      </c>
      <c r="AC177" s="54">
        <f t="shared" si="66"/>
        <v>2.7059379094327713</v>
      </c>
    </row>
    <row r="178" spans="1:29" x14ac:dyDescent="0.25">
      <c r="A178" s="61">
        <f t="shared" si="67"/>
        <v>15.080521875412179</v>
      </c>
      <c r="B178" s="43">
        <f t="shared" si="75"/>
        <v>422.5</v>
      </c>
      <c r="C178" s="42">
        <f t="shared" si="83"/>
        <v>99.542600000000007</v>
      </c>
      <c r="D178" s="51">
        <f t="shared" si="83"/>
        <v>1700</v>
      </c>
      <c r="E178" s="56">
        <f t="shared" si="83"/>
        <v>0.2</v>
      </c>
      <c r="F178" s="57">
        <f t="shared" si="83"/>
        <v>980.23210993750001</v>
      </c>
      <c r="G178" s="58">
        <f t="shared" si="83"/>
        <v>2.6584931595742973E-4</v>
      </c>
      <c r="H178" s="58">
        <f t="shared" si="83"/>
        <v>4.3110319016750285E-4</v>
      </c>
      <c r="I178" s="48">
        <f t="shared" si="83"/>
        <v>99.542600000000007</v>
      </c>
      <c r="J178" s="49">
        <f t="shared" si="76"/>
        <v>7.7822977268751448E-3</v>
      </c>
      <c r="K178" s="50">
        <f t="shared" si="77"/>
        <v>15.080521875412179</v>
      </c>
      <c r="L178" s="51">
        <f t="shared" si="59"/>
        <v>5535014.0632984228</v>
      </c>
      <c r="M178" s="49">
        <f t="shared" si="60"/>
        <v>2.3479321829972352E-2</v>
      </c>
      <c r="N178" s="43">
        <f t="shared" si="61"/>
        <v>446.94816755537641</v>
      </c>
      <c r="O178" s="43">
        <f t="shared" si="62"/>
        <v>446.94816755537641</v>
      </c>
      <c r="P178" s="52">
        <f t="shared" si="78"/>
        <v>34.14257481402413</v>
      </c>
      <c r="Q178" s="52">
        <f t="shared" si="69"/>
        <v>55.365848393664379</v>
      </c>
      <c r="R178" s="54">
        <f t="shared" si="79"/>
        <v>8.8031107970115379</v>
      </c>
      <c r="S178" s="54">
        <f t="shared" si="70"/>
        <v>974.60164752142975</v>
      </c>
      <c r="T178" s="54">
        <f t="shared" si="71"/>
        <v>481.09074236940057</v>
      </c>
      <c r="U178" s="54">
        <f t="shared" si="72"/>
        <v>493.5109051520293</v>
      </c>
      <c r="V178" s="54">
        <f t="shared" si="63"/>
        <v>4715.8059346415575</v>
      </c>
      <c r="W178" s="54">
        <f t="shared" si="64"/>
        <v>8686.3606261141776</v>
      </c>
      <c r="X178" s="54">
        <f t="shared" si="65"/>
        <v>8910.6135652449721</v>
      </c>
      <c r="Y178" s="54">
        <f t="shared" si="73"/>
        <v>17596.97419135915</v>
      </c>
      <c r="Z178" s="43">
        <f t="shared" si="80"/>
        <v>23.237500000000004</v>
      </c>
      <c r="AA178" s="54">
        <f t="shared" si="81"/>
        <v>2.6751709951046831</v>
      </c>
      <c r="AB178" s="54">
        <f t="shared" si="74"/>
        <v>55.365848393664379</v>
      </c>
      <c r="AC178" s="54">
        <f t="shared" si="66"/>
        <v>2.6751709951046831</v>
      </c>
    </row>
    <row r="179" spans="1:29" x14ac:dyDescent="0.25">
      <c r="A179" s="61">
        <f t="shared" si="67"/>
        <v>15.169755732663141</v>
      </c>
      <c r="B179" s="43">
        <f t="shared" si="75"/>
        <v>425</v>
      </c>
      <c r="C179" s="42">
        <f t="shared" si="83"/>
        <v>99.542600000000007</v>
      </c>
      <c r="D179" s="51">
        <f t="shared" si="83"/>
        <v>1700</v>
      </c>
      <c r="E179" s="56">
        <f t="shared" si="83"/>
        <v>0.2</v>
      </c>
      <c r="F179" s="57">
        <f t="shared" si="83"/>
        <v>980.23210993750001</v>
      </c>
      <c r="G179" s="58">
        <f t="shared" si="83"/>
        <v>2.6584931595742973E-4</v>
      </c>
      <c r="H179" s="58">
        <f t="shared" si="83"/>
        <v>4.3110319016750285E-4</v>
      </c>
      <c r="I179" s="48">
        <f t="shared" si="83"/>
        <v>99.542600000000007</v>
      </c>
      <c r="J179" s="49">
        <f t="shared" si="76"/>
        <v>7.7822977268751448E-3</v>
      </c>
      <c r="K179" s="50">
        <f t="shared" si="77"/>
        <v>15.169755732663141</v>
      </c>
      <c r="L179" s="51">
        <f t="shared" si="59"/>
        <v>5567765.6258031474</v>
      </c>
      <c r="M179" s="49">
        <f t="shared" si="60"/>
        <v>2.3479025736542189E-2</v>
      </c>
      <c r="N179" s="43">
        <f t="shared" si="61"/>
        <v>452.24744059815816</v>
      </c>
      <c r="O179" s="43">
        <f t="shared" si="62"/>
        <v>452.24744059815816</v>
      </c>
      <c r="P179" s="52">
        <f t="shared" si="78"/>
        <v>34.344601883929585</v>
      </c>
      <c r="Q179" s="52">
        <f t="shared" si="69"/>
        <v>55.693456964041076</v>
      </c>
      <c r="R179" s="54">
        <f t="shared" si="79"/>
        <v>8.8031107970115379</v>
      </c>
      <c r="S179" s="54">
        <f t="shared" si="70"/>
        <v>985.72982924727546</v>
      </c>
      <c r="T179" s="54">
        <f t="shared" si="71"/>
        <v>486.59204248208778</v>
      </c>
      <c r="U179" s="54">
        <f t="shared" si="72"/>
        <v>499.13778676518768</v>
      </c>
      <c r="V179" s="54">
        <f t="shared" si="63"/>
        <v>4769.7314448101451</v>
      </c>
      <c r="W179" s="54">
        <f t="shared" si="64"/>
        <v>8837.6759852515934</v>
      </c>
      <c r="X179" s="54">
        <f t="shared" si="65"/>
        <v>9065.5367254361008</v>
      </c>
      <c r="Y179" s="54">
        <f t="shared" si="73"/>
        <v>17903.212710687694</v>
      </c>
      <c r="Z179" s="43">
        <f t="shared" si="80"/>
        <v>23.375000000000004</v>
      </c>
      <c r="AA179" s="54">
        <f t="shared" si="81"/>
        <v>2.6449261139476543</v>
      </c>
      <c r="AB179" s="54">
        <f t="shared" si="74"/>
        <v>55.693456964041076</v>
      </c>
      <c r="AC179" s="54">
        <f t="shared" si="66"/>
        <v>2.6449261139476543</v>
      </c>
    </row>
    <row r="180" spans="1:29" x14ac:dyDescent="0.25">
      <c r="A180" s="61">
        <f t="shared" si="67"/>
        <v>15.258989589914099</v>
      </c>
      <c r="B180" s="43">
        <f t="shared" si="75"/>
        <v>427.5</v>
      </c>
      <c r="C180" s="42">
        <f t="shared" si="83"/>
        <v>99.542600000000007</v>
      </c>
      <c r="D180" s="51">
        <f t="shared" si="83"/>
        <v>1700</v>
      </c>
      <c r="E180" s="56">
        <f t="shared" si="83"/>
        <v>0.2</v>
      </c>
      <c r="F180" s="57">
        <f t="shared" si="83"/>
        <v>980.23210993750001</v>
      </c>
      <c r="G180" s="58">
        <f t="shared" si="83"/>
        <v>2.6584931595742973E-4</v>
      </c>
      <c r="H180" s="58">
        <f t="shared" si="83"/>
        <v>4.3110319016750285E-4</v>
      </c>
      <c r="I180" s="48">
        <f t="shared" si="83"/>
        <v>99.542600000000007</v>
      </c>
      <c r="J180" s="49">
        <f t="shared" si="76"/>
        <v>7.7822977268751448E-3</v>
      </c>
      <c r="K180" s="50">
        <f t="shared" si="77"/>
        <v>15.258989589914099</v>
      </c>
      <c r="L180" s="51">
        <f t="shared" si="59"/>
        <v>5600517.188307872</v>
      </c>
      <c r="M180" s="49">
        <f t="shared" si="60"/>
        <v>2.347873292571687E-2</v>
      </c>
      <c r="N180" s="43">
        <f t="shared" si="61"/>
        <v>457.57794082162519</v>
      </c>
      <c r="O180" s="43">
        <f t="shared" si="62"/>
        <v>457.57794082162519</v>
      </c>
      <c r="P180" s="52">
        <f t="shared" si="78"/>
        <v>34.546628953835054</v>
      </c>
      <c r="Q180" s="52">
        <f t="shared" si="69"/>
        <v>56.021065534417794</v>
      </c>
      <c r="R180" s="54">
        <f t="shared" si="79"/>
        <v>8.8031107970115379</v>
      </c>
      <c r="S180" s="54">
        <f t="shared" si="70"/>
        <v>996.92046533449161</v>
      </c>
      <c r="T180" s="54">
        <f t="shared" si="71"/>
        <v>492.12456977546026</v>
      </c>
      <c r="U180" s="54">
        <f t="shared" si="72"/>
        <v>504.79589555903146</v>
      </c>
      <c r="V180" s="54">
        <f t="shared" si="63"/>
        <v>4823.9630538308384</v>
      </c>
      <c r="W180" s="54">
        <f t="shared" si="64"/>
        <v>8990.7373324362943</v>
      </c>
      <c r="X180" s="54">
        <f t="shared" si="65"/>
        <v>9222.2327073284596</v>
      </c>
      <c r="Y180" s="54">
        <f t="shared" si="73"/>
        <v>18212.970039764754</v>
      </c>
      <c r="Z180" s="43">
        <f t="shared" si="80"/>
        <v>23.512500000000003</v>
      </c>
      <c r="AA180" s="54">
        <f t="shared" si="81"/>
        <v>2.6151915166259925</v>
      </c>
      <c r="AB180" s="54">
        <f t="shared" si="74"/>
        <v>56.021065534417794</v>
      </c>
      <c r="AC180" s="54">
        <f t="shared" si="66"/>
        <v>2.6151915166259925</v>
      </c>
    </row>
    <row r="181" spans="1:29" x14ac:dyDescent="0.25">
      <c r="A181" s="61">
        <f t="shared" si="67"/>
        <v>15.34822344716506</v>
      </c>
      <c r="B181" s="43">
        <f t="shared" si="75"/>
        <v>430</v>
      </c>
      <c r="C181" s="42">
        <f t="shared" si="83"/>
        <v>99.542600000000007</v>
      </c>
      <c r="D181" s="51">
        <f t="shared" si="83"/>
        <v>1700</v>
      </c>
      <c r="E181" s="56">
        <f t="shared" si="83"/>
        <v>0.2</v>
      </c>
      <c r="F181" s="57">
        <f t="shared" si="83"/>
        <v>980.23210993750001</v>
      </c>
      <c r="G181" s="58">
        <f t="shared" si="83"/>
        <v>2.6584931595742973E-4</v>
      </c>
      <c r="H181" s="58">
        <f t="shared" si="83"/>
        <v>4.3110319016750285E-4</v>
      </c>
      <c r="I181" s="48">
        <f t="shared" si="83"/>
        <v>99.542600000000007</v>
      </c>
      <c r="J181" s="49">
        <f t="shared" si="76"/>
        <v>7.7822977268751448E-3</v>
      </c>
      <c r="K181" s="50">
        <f t="shared" si="77"/>
        <v>15.34822344716506</v>
      </c>
      <c r="L181" s="51">
        <f t="shared" si="59"/>
        <v>5633268.7508125966</v>
      </c>
      <c r="M181" s="49">
        <f t="shared" si="60"/>
        <v>2.3478443342267556E-2</v>
      </c>
      <c r="N181" s="43">
        <f t="shared" si="61"/>
        <v>462.93966820401653</v>
      </c>
      <c r="O181" s="43">
        <f t="shared" si="62"/>
        <v>462.93966820401653</v>
      </c>
      <c r="P181" s="52">
        <f t="shared" si="78"/>
        <v>34.74865602374053</v>
      </c>
      <c r="Q181" s="52">
        <f t="shared" si="69"/>
        <v>56.348674104794505</v>
      </c>
      <c r="R181" s="54">
        <f t="shared" si="79"/>
        <v>8.8031107970115379</v>
      </c>
      <c r="S181" s="54">
        <f t="shared" si="70"/>
        <v>1008.1735557395566</v>
      </c>
      <c r="T181" s="54">
        <f t="shared" si="71"/>
        <v>497.68832422775705</v>
      </c>
      <c r="U181" s="54">
        <f t="shared" si="72"/>
        <v>510.4852315117995</v>
      </c>
      <c r="V181" s="54">
        <f t="shared" si="63"/>
        <v>4878.5007614903288</v>
      </c>
      <c r="W181" s="54">
        <f t="shared" si="64"/>
        <v>9145.5546759801491</v>
      </c>
      <c r="X181" s="54">
        <f t="shared" si="65"/>
        <v>9380.7115192339206</v>
      </c>
      <c r="Y181" s="54">
        <f t="shared" si="73"/>
        <v>18526.26619521407</v>
      </c>
      <c r="Z181" s="43">
        <f t="shared" si="80"/>
        <v>23.650000000000002</v>
      </c>
      <c r="AA181" s="54">
        <f t="shared" si="81"/>
        <v>2.5859557826617423</v>
      </c>
      <c r="AB181" s="54">
        <f t="shared" si="74"/>
        <v>56.348674104794505</v>
      </c>
      <c r="AC181" s="54">
        <f t="shared" si="66"/>
        <v>2.5859557826617423</v>
      </c>
    </row>
    <row r="182" spans="1:29" x14ac:dyDescent="0.25">
      <c r="A182" s="61">
        <f t="shared" si="67"/>
        <v>15.437457304416018</v>
      </c>
      <c r="B182" s="43">
        <f t="shared" si="75"/>
        <v>432.5</v>
      </c>
      <c r="C182" s="42">
        <f t="shared" si="83"/>
        <v>99.542600000000007</v>
      </c>
      <c r="D182" s="51">
        <f t="shared" si="83"/>
        <v>1700</v>
      </c>
      <c r="E182" s="56">
        <f t="shared" si="83"/>
        <v>0.2</v>
      </c>
      <c r="F182" s="57">
        <f t="shared" si="83"/>
        <v>980.23210993750001</v>
      </c>
      <c r="G182" s="58">
        <f t="shared" si="83"/>
        <v>2.6584931595742973E-4</v>
      </c>
      <c r="H182" s="58">
        <f t="shared" si="83"/>
        <v>4.3110319016750285E-4</v>
      </c>
      <c r="I182" s="48">
        <f t="shared" si="83"/>
        <v>99.542600000000007</v>
      </c>
      <c r="J182" s="49">
        <f t="shared" si="76"/>
        <v>7.7822977268751448E-3</v>
      </c>
      <c r="K182" s="50">
        <f t="shared" si="77"/>
        <v>15.437457304416018</v>
      </c>
      <c r="L182" s="51">
        <f t="shared" si="59"/>
        <v>5666020.3133173212</v>
      </c>
      <c r="M182" s="49">
        <f t="shared" si="60"/>
        <v>2.3478156932207908E-2</v>
      </c>
      <c r="N182" s="43">
        <f t="shared" si="61"/>
        <v>468.33262272381222</v>
      </c>
      <c r="O182" s="43">
        <f t="shared" si="62"/>
        <v>468.33262272381222</v>
      </c>
      <c r="P182" s="52">
        <f t="shared" si="78"/>
        <v>34.950683093646006</v>
      </c>
      <c r="Q182" s="52">
        <f t="shared" si="69"/>
        <v>56.676282675171237</v>
      </c>
      <c r="R182" s="54">
        <f t="shared" si="79"/>
        <v>8.8031107970115379</v>
      </c>
      <c r="S182" s="54">
        <f t="shared" si="70"/>
        <v>1019.4891004194302</v>
      </c>
      <c r="T182" s="54">
        <f t="shared" si="71"/>
        <v>503.2833058174582</v>
      </c>
      <c r="U182" s="54">
        <f t="shared" si="72"/>
        <v>516.20579460197189</v>
      </c>
      <c r="V182" s="54">
        <f t="shared" si="63"/>
        <v>4933.3445675776711</v>
      </c>
      <c r="W182" s="54">
        <f t="shared" si="64"/>
        <v>9302.1380241901988</v>
      </c>
      <c r="X182" s="54">
        <f t="shared" si="65"/>
        <v>9540.9831694595232</v>
      </c>
      <c r="Y182" s="54">
        <f t="shared" si="73"/>
        <v>18843.12119364972</v>
      </c>
      <c r="Z182" s="43">
        <f t="shared" si="80"/>
        <v>23.787500000000005</v>
      </c>
      <c r="AA182" s="54">
        <f t="shared" si="81"/>
        <v>2.5572078094455959</v>
      </c>
      <c r="AB182" s="54">
        <f t="shared" si="74"/>
        <v>56.676282675171237</v>
      </c>
      <c r="AC182" s="54">
        <f t="shared" si="66"/>
        <v>2.5572078094455959</v>
      </c>
    </row>
    <row r="183" spans="1:29" x14ac:dyDescent="0.25">
      <c r="A183" s="61">
        <f t="shared" si="67"/>
        <v>15.52669116166698</v>
      </c>
      <c r="B183" s="43">
        <f t="shared" si="75"/>
        <v>435</v>
      </c>
      <c r="C183" s="42">
        <f t="shared" si="83"/>
        <v>99.542600000000007</v>
      </c>
      <c r="D183" s="51">
        <f t="shared" si="83"/>
        <v>1700</v>
      </c>
      <c r="E183" s="56">
        <f t="shared" si="83"/>
        <v>0.2</v>
      </c>
      <c r="F183" s="57">
        <f t="shared" si="83"/>
        <v>980.23210993750001</v>
      </c>
      <c r="G183" s="58">
        <f t="shared" si="83"/>
        <v>2.6584931595742973E-4</v>
      </c>
      <c r="H183" s="58">
        <f t="shared" si="83"/>
        <v>4.3110319016750285E-4</v>
      </c>
      <c r="I183" s="48">
        <f t="shared" si="83"/>
        <v>99.542600000000007</v>
      </c>
      <c r="J183" s="49">
        <f t="shared" si="76"/>
        <v>7.7822977268751448E-3</v>
      </c>
      <c r="K183" s="50">
        <f t="shared" si="77"/>
        <v>15.52669116166698</v>
      </c>
      <c r="L183" s="51">
        <f t="shared" si="59"/>
        <v>5698771.8758220449</v>
      </c>
      <c r="M183" s="49">
        <f t="shared" si="60"/>
        <v>2.3477873642759172E-2</v>
      </c>
      <c r="N183" s="43">
        <f t="shared" si="61"/>
        <v>473.75680435973027</v>
      </c>
      <c r="O183" s="43">
        <f t="shared" si="62"/>
        <v>473.75680435973027</v>
      </c>
      <c r="P183" s="52">
        <f t="shared" si="78"/>
        <v>35.152710163551468</v>
      </c>
      <c r="Q183" s="52">
        <f t="shared" si="69"/>
        <v>57.003891245547933</v>
      </c>
      <c r="R183" s="54">
        <f t="shared" si="79"/>
        <v>8.8031107970115379</v>
      </c>
      <c r="S183" s="54">
        <f t="shared" si="70"/>
        <v>1030.8670993315482</v>
      </c>
      <c r="T183" s="54">
        <f t="shared" si="71"/>
        <v>508.90951452328176</v>
      </c>
      <c r="U183" s="54">
        <f t="shared" si="72"/>
        <v>521.95758480826669</v>
      </c>
      <c r="V183" s="54">
        <f t="shared" si="63"/>
        <v>4988.4944718842526</v>
      </c>
      <c r="W183" s="54">
        <f t="shared" si="64"/>
        <v>9460.4973853686988</v>
      </c>
      <c r="X183" s="54">
        <f t="shared" si="65"/>
        <v>9703.0576663075208</v>
      </c>
      <c r="Y183" s="54">
        <f t="shared" si="73"/>
        <v>19163.55505167622</v>
      </c>
      <c r="Z183" s="43">
        <f t="shared" si="80"/>
        <v>23.925000000000004</v>
      </c>
      <c r="AA183" s="54">
        <f t="shared" si="81"/>
        <v>2.5289368016740474</v>
      </c>
      <c r="AB183" s="54">
        <f t="shared" si="74"/>
        <v>57.003891245547933</v>
      </c>
      <c r="AC183" s="54">
        <f t="shared" si="66"/>
        <v>2.5289368016740474</v>
      </c>
    </row>
    <row r="184" spans="1:29" x14ac:dyDescent="0.25">
      <c r="A184" s="61">
        <f t="shared" si="67"/>
        <v>15.615925018917938</v>
      </c>
      <c r="B184" s="43">
        <f t="shared" si="75"/>
        <v>437.5</v>
      </c>
      <c r="C184" s="42">
        <f t="shared" si="83"/>
        <v>99.542600000000007</v>
      </c>
      <c r="D184" s="51">
        <f t="shared" si="83"/>
        <v>1700</v>
      </c>
      <c r="E184" s="56">
        <f t="shared" si="83"/>
        <v>0.2</v>
      </c>
      <c r="F184" s="57">
        <f t="shared" si="83"/>
        <v>980.23210993750001</v>
      </c>
      <c r="G184" s="58">
        <f t="shared" si="83"/>
        <v>2.6584931595742973E-4</v>
      </c>
      <c r="H184" s="58">
        <f t="shared" si="83"/>
        <v>4.3110319016750285E-4</v>
      </c>
      <c r="I184" s="48">
        <f t="shared" si="83"/>
        <v>99.542600000000007</v>
      </c>
      <c r="J184" s="49">
        <f t="shared" si="76"/>
        <v>7.7822977268751448E-3</v>
      </c>
      <c r="K184" s="50">
        <f t="shared" si="77"/>
        <v>15.615925018917938</v>
      </c>
      <c r="L184" s="51">
        <f t="shared" si="59"/>
        <v>5731523.4383267686</v>
      </c>
      <c r="M184" s="49">
        <f t="shared" si="60"/>
        <v>2.3477593422316412E-2</v>
      </c>
      <c r="N184" s="43">
        <f t="shared" si="61"/>
        <v>479.21221309072087</v>
      </c>
      <c r="O184" s="43">
        <f t="shared" si="62"/>
        <v>479.21221309072087</v>
      </c>
      <c r="P184" s="52">
        <f t="shared" si="78"/>
        <v>35.35473723345693</v>
      </c>
      <c r="Q184" s="52">
        <f t="shared" si="69"/>
        <v>57.331499815924673</v>
      </c>
      <c r="R184" s="54">
        <f t="shared" si="79"/>
        <v>8.8031107970115379</v>
      </c>
      <c r="S184" s="54">
        <f t="shared" si="70"/>
        <v>1042.3075524338117</v>
      </c>
      <c r="T184" s="54">
        <f t="shared" si="71"/>
        <v>514.56695032417781</v>
      </c>
      <c r="U184" s="54">
        <f t="shared" si="72"/>
        <v>527.74060210963398</v>
      </c>
      <c r="V184" s="54">
        <f t="shared" si="63"/>
        <v>5043.9504742037352</v>
      </c>
      <c r="W184" s="54">
        <f t="shared" si="64"/>
        <v>9620.6427678131513</v>
      </c>
      <c r="X184" s="54">
        <f t="shared" si="65"/>
        <v>9866.9450180754211</v>
      </c>
      <c r="Y184" s="54">
        <f t="shared" si="73"/>
        <v>19487.587785888572</v>
      </c>
      <c r="Z184" s="43">
        <f t="shared" si="80"/>
        <v>24.062500000000004</v>
      </c>
      <c r="AA184" s="54">
        <f t="shared" si="81"/>
        <v>2.5011322611939786</v>
      </c>
      <c r="AB184" s="54">
        <f t="shared" si="74"/>
        <v>57.331499815924673</v>
      </c>
      <c r="AC184" s="54">
        <f t="shared" si="66"/>
        <v>2.5011322611939786</v>
      </c>
    </row>
    <row r="185" spans="1:29" x14ac:dyDescent="0.25">
      <c r="A185" s="61">
        <f t="shared" si="67"/>
        <v>15.705158876168898</v>
      </c>
      <c r="B185" s="43">
        <f t="shared" si="75"/>
        <v>440</v>
      </c>
      <c r="C185" s="42">
        <f t="shared" si="83"/>
        <v>99.542600000000007</v>
      </c>
      <c r="D185" s="51">
        <f t="shared" si="83"/>
        <v>1700</v>
      </c>
      <c r="E185" s="56">
        <f t="shared" si="83"/>
        <v>0.2</v>
      </c>
      <c r="F185" s="57">
        <f t="shared" si="83"/>
        <v>980.23210993750001</v>
      </c>
      <c r="G185" s="58">
        <f t="shared" si="83"/>
        <v>2.6584931595742973E-4</v>
      </c>
      <c r="H185" s="58">
        <f t="shared" si="83"/>
        <v>4.3110319016750285E-4</v>
      </c>
      <c r="I185" s="48">
        <f t="shared" si="83"/>
        <v>99.542600000000007</v>
      </c>
      <c r="J185" s="49">
        <f t="shared" si="76"/>
        <v>7.7822977268751448E-3</v>
      </c>
      <c r="K185" s="50">
        <f t="shared" si="77"/>
        <v>15.705158876168898</v>
      </c>
      <c r="L185" s="51">
        <f t="shared" si="59"/>
        <v>5764275.0008314941</v>
      </c>
      <c r="M185" s="49">
        <f t="shared" si="60"/>
        <v>2.347731622041592E-2</v>
      </c>
      <c r="N185" s="43">
        <f t="shared" si="61"/>
        <v>484.698848895965</v>
      </c>
      <c r="O185" s="43">
        <f t="shared" si="62"/>
        <v>484.698848895965</v>
      </c>
      <c r="P185" s="52">
        <f t="shared" si="78"/>
        <v>35.556764303362399</v>
      </c>
      <c r="Q185" s="52">
        <f t="shared" si="69"/>
        <v>57.659108386301369</v>
      </c>
      <c r="R185" s="54">
        <f t="shared" si="79"/>
        <v>8.8031107970115379</v>
      </c>
      <c r="S185" s="54">
        <f t="shared" si="70"/>
        <v>1053.8104596845822</v>
      </c>
      <c r="T185" s="54">
        <f t="shared" si="71"/>
        <v>520.2556131993274</v>
      </c>
      <c r="U185" s="54">
        <f t="shared" si="72"/>
        <v>533.55484648525487</v>
      </c>
      <c r="V185" s="54">
        <f t="shared" si="63"/>
        <v>5099.7125743320457</v>
      </c>
      <c r="W185" s="54">
        <f t="shared" si="64"/>
        <v>9782.5841798164129</v>
      </c>
      <c r="X185" s="54">
        <f t="shared" si="65"/>
        <v>10032.655233056075</v>
      </c>
      <c r="Y185" s="54">
        <f t="shared" si="73"/>
        <v>19815.239412872488</v>
      </c>
      <c r="Z185" s="43">
        <f t="shared" si="80"/>
        <v>24.200000000000003</v>
      </c>
      <c r="AA185" s="54">
        <f t="shared" si="81"/>
        <v>2.473783977236796</v>
      </c>
      <c r="AB185" s="54">
        <f t="shared" si="74"/>
        <v>57.659108386301369</v>
      </c>
      <c r="AC185" s="54">
        <f t="shared" si="66"/>
        <v>2.473783977236796</v>
      </c>
    </row>
    <row r="186" spans="1:29" x14ac:dyDescent="0.25">
      <c r="A186" s="61">
        <f t="shared" si="67"/>
        <v>15.794392733419857</v>
      </c>
      <c r="B186" s="43">
        <f t="shared" si="75"/>
        <v>442.5</v>
      </c>
      <c r="C186" s="42">
        <f t="shared" si="83"/>
        <v>99.542600000000007</v>
      </c>
      <c r="D186" s="51">
        <f t="shared" si="83"/>
        <v>1700</v>
      </c>
      <c r="E186" s="56">
        <f t="shared" si="83"/>
        <v>0.2</v>
      </c>
      <c r="F186" s="57">
        <f t="shared" si="83"/>
        <v>980.23210993750001</v>
      </c>
      <c r="G186" s="58">
        <f t="shared" si="83"/>
        <v>2.6584931595742973E-4</v>
      </c>
      <c r="H186" s="58">
        <f t="shared" si="83"/>
        <v>4.3110319016750285E-4</v>
      </c>
      <c r="I186" s="48">
        <f t="shared" si="83"/>
        <v>99.542600000000007</v>
      </c>
      <c r="J186" s="49">
        <f t="shared" si="76"/>
        <v>7.7822977268751448E-3</v>
      </c>
      <c r="K186" s="50">
        <f t="shared" si="77"/>
        <v>15.794392733419857</v>
      </c>
      <c r="L186" s="51">
        <f t="shared" si="59"/>
        <v>5797026.5633362178</v>
      </c>
      <c r="M186" s="49">
        <f t="shared" si="60"/>
        <v>2.3477041987703666E-2</v>
      </c>
      <c r="N186" s="43">
        <f t="shared" si="61"/>
        <v>490.21671175486841</v>
      </c>
      <c r="O186" s="43">
        <f t="shared" si="62"/>
        <v>490.21671175486841</v>
      </c>
      <c r="P186" s="52">
        <f t="shared" si="78"/>
        <v>35.758791373267876</v>
      </c>
      <c r="Q186" s="52">
        <f t="shared" si="69"/>
        <v>57.98671695667808</v>
      </c>
      <c r="R186" s="54">
        <f t="shared" si="79"/>
        <v>8.8031107970115379</v>
      </c>
      <c r="S186" s="54">
        <f t="shared" si="70"/>
        <v>1065.3758210426711</v>
      </c>
      <c r="T186" s="54">
        <f t="shared" si="71"/>
        <v>525.97550312813632</v>
      </c>
      <c r="U186" s="54">
        <f t="shared" si="72"/>
        <v>539.40031791453498</v>
      </c>
      <c r="V186" s="54">
        <f t="shared" si="63"/>
        <v>5155.7807720673118</v>
      </c>
      <c r="W186" s="54">
        <f t="shared" si="64"/>
        <v>9946.3316296666781</v>
      </c>
      <c r="X186" s="54">
        <f t="shared" si="65"/>
        <v>10200.19831953768</v>
      </c>
      <c r="Y186" s="54">
        <f t="shared" si="73"/>
        <v>20146.529949204356</v>
      </c>
      <c r="Z186" s="43">
        <f t="shared" si="80"/>
        <v>24.337500000000002</v>
      </c>
      <c r="AA186" s="54">
        <f t="shared" si="81"/>
        <v>2.4468820170251653</v>
      </c>
      <c r="AB186" s="54">
        <f t="shared" si="74"/>
        <v>57.98671695667808</v>
      </c>
      <c r="AC186" s="54">
        <f t="shared" si="66"/>
        <v>2.4468820170251653</v>
      </c>
    </row>
    <row r="187" spans="1:29" x14ac:dyDescent="0.25">
      <c r="A187" s="61">
        <f t="shared" si="67"/>
        <v>15.883626590670819</v>
      </c>
      <c r="B187" s="43">
        <f t="shared" si="75"/>
        <v>445</v>
      </c>
      <c r="C187" s="42">
        <f t="shared" ref="C187:I202" si="84">C186</f>
        <v>99.542600000000007</v>
      </c>
      <c r="D187" s="51">
        <f t="shared" si="84"/>
        <v>1700</v>
      </c>
      <c r="E187" s="56">
        <f t="shared" si="84"/>
        <v>0.2</v>
      </c>
      <c r="F187" s="57">
        <f t="shared" si="84"/>
        <v>980.23210993750001</v>
      </c>
      <c r="G187" s="58">
        <f t="shared" si="84"/>
        <v>2.6584931595742973E-4</v>
      </c>
      <c r="H187" s="58">
        <f t="shared" si="84"/>
        <v>4.3110319016750285E-4</v>
      </c>
      <c r="I187" s="48">
        <f t="shared" si="84"/>
        <v>99.542600000000007</v>
      </c>
      <c r="J187" s="49">
        <f t="shared" si="76"/>
        <v>7.7822977268751448E-3</v>
      </c>
      <c r="K187" s="50">
        <f t="shared" si="77"/>
        <v>15.883626590670819</v>
      </c>
      <c r="L187" s="51">
        <f t="shared" si="59"/>
        <v>5829778.1258409442</v>
      </c>
      <c r="M187" s="49">
        <f t="shared" si="60"/>
        <v>2.3476770675904837E-2</v>
      </c>
      <c r="N187" s="43">
        <f t="shared" si="61"/>
        <v>495.76580164705979</v>
      </c>
      <c r="O187" s="43">
        <f t="shared" si="62"/>
        <v>495.76580164705979</v>
      </c>
      <c r="P187" s="52">
        <f t="shared" si="78"/>
        <v>35.960818443173345</v>
      </c>
      <c r="Q187" s="52">
        <f t="shared" si="69"/>
        <v>58.314325527054798</v>
      </c>
      <c r="R187" s="54">
        <f t="shared" si="79"/>
        <v>8.8031107970115379</v>
      </c>
      <c r="S187" s="54">
        <f t="shared" si="70"/>
        <v>1077.003636467336</v>
      </c>
      <c r="T187" s="54">
        <f t="shared" si="71"/>
        <v>531.72662009023315</v>
      </c>
      <c r="U187" s="54">
        <f t="shared" si="72"/>
        <v>545.27701637710311</v>
      </c>
      <c r="V187" s="54">
        <f t="shared" si="63"/>
        <v>5212.1550672098474</v>
      </c>
      <c r="W187" s="54">
        <f t="shared" si="64"/>
        <v>10111.895125647598</v>
      </c>
      <c r="X187" s="54">
        <f t="shared" si="65"/>
        <v>10369.584285803885</v>
      </c>
      <c r="Y187" s="54">
        <f t="shared" si="73"/>
        <v>20481.479411451481</v>
      </c>
      <c r="Z187" s="43">
        <f t="shared" si="80"/>
        <v>24.475000000000005</v>
      </c>
      <c r="AA187" s="54">
        <f t="shared" si="81"/>
        <v>2.4204167167361268</v>
      </c>
      <c r="AB187" s="54">
        <f t="shared" si="74"/>
        <v>58.314325527054798</v>
      </c>
      <c r="AC187" s="54">
        <f t="shared" si="66"/>
        <v>2.4204167167361268</v>
      </c>
    </row>
    <row r="188" spans="1:29" x14ac:dyDescent="0.25">
      <c r="A188" s="61">
        <f t="shared" si="67"/>
        <v>15.972860447921777</v>
      </c>
      <c r="B188" s="43">
        <f t="shared" si="75"/>
        <v>447.5</v>
      </c>
      <c r="C188" s="42">
        <f t="shared" si="84"/>
        <v>99.542600000000007</v>
      </c>
      <c r="D188" s="51">
        <f t="shared" si="84"/>
        <v>1700</v>
      </c>
      <c r="E188" s="56">
        <f t="shared" si="84"/>
        <v>0.2</v>
      </c>
      <c r="F188" s="57">
        <f t="shared" si="84"/>
        <v>980.23210993750001</v>
      </c>
      <c r="G188" s="58">
        <f t="shared" si="84"/>
        <v>2.6584931595742973E-4</v>
      </c>
      <c r="H188" s="58">
        <f t="shared" si="84"/>
        <v>4.3110319016750285E-4</v>
      </c>
      <c r="I188" s="48">
        <f t="shared" si="84"/>
        <v>99.542600000000007</v>
      </c>
      <c r="J188" s="49">
        <f t="shared" si="76"/>
        <v>7.7822977268751448E-3</v>
      </c>
      <c r="K188" s="50">
        <f t="shared" si="77"/>
        <v>15.972860447921777</v>
      </c>
      <c r="L188" s="51">
        <f t="shared" si="59"/>
        <v>5862529.688345667</v>
      </c>
      <c r="M188" s="49">
        <f t="shared" si="60"/>
        <v>2.3476502237794305E-2</v>
      </c>
      <c r="N188" s="43">
        <f t="shared" si="61"/>
        <v>501.34611855238512</v>
      </c>
      <c r="O188" s="43">
        <f t="shared" si="62"/>
        <v>501.34611855238512</v>
      </c>
      <c r="P188" s="52">
        <f t="shared" si="78"/>
        <v>36.1628455130788</v>
      </c>
      <c r="Q188" s="52">
        <f t="shared" si="69"/>
        <v>58.641934097431509</v>
      </c>
      <c r="R188" s="54">
        <f t="shared" si="79"/>
        <v>8.8031107970115379</v>
      </c>
      <c r="S188" s="54">
        <f t="shared" si="70"/>
        <v>1088.6939059182689</v>
      </c>
      <c r="T188" s="54">
        <f t="shared" si="71"/>
        <v>537.50896406546394</v>
      </c>
      <c r="U188" s="54">
        <f t="shared" si="72"/>
        <v>551.18494185280508</v>
      </c>
      <c r="V188" s="54">
        <f t="shared" si="63"/>
        <v>5268.8354595620958</v>
      </c>
      <c r="W188" s="54">
        <f t="shared" si="64"/>
        <v>10279.284676038251</v>
      </c>
      <c r="X188" s="54">
        <f t="shared" si="65"/>
        <v>10540.823140133771</v>
      </c>
      <c r="Y188" s="54">
        <f t="shared" si="73"/>
        <v>20820.107816172022</v>
      </c>
      <c r="Z188" s="43">
        <f t="shared" si="80"/>
        <v>24.612500000000004</v>
      </c>
      <c r="AA188" s="54">
        <f t="shared" si="81"/>
        <v>2.3943786728052685</v>
      </c>
      <c r="AB188" s="54">
        <f t="shared" si="74"/>
        <v>58.641934097431509</v>
      </c>
      <c r="AC188" s="54">
        <f t="shared" si="66"/>
        <v>2.3943786728052685</v>
      </c>
    </row>
    <row r="189" spans="1:29" x14ac:dyDescent="0.25">
      <c r="A189" s="61">
        <f t="shared" si="67"/>
        <v>16.062094305172735</v>
      </c>
      <c r="B189" s="43">
        <f t="shared" si="75"/>
        <v>450</v>
      </c>
      <c r="C189" s="42">
        <f t="shared" si="84"/>
        <v>99.542600000000007</v>
      </c>
      <c r="D189" s="51">
        <f t="shared" si="84"/>
        <v>1700</v>
      </c>
      <c r="E189" s="56">
        <f t="shared" si="84"/>
        <v>0.2</v>
      </c>
      <c r="F189" s="57">
        <f t="shared" si="84"/>
        <v>980.23210993750001</v>
      </c>
      <c r="G189" s="58">
        <f t="shared" si="84"/>
        <v>2.6584931595742973E-4</v>
      </c>
      <c r="H189" s="58">
        <f t="shared" si="84"/>
        <v>4.3110319016750285E-4</v>
      </c>
      <c r="I189" s="48">
        <f t="shared" si="84"/>
        <v>99.542600000000007</v>
      </c>
      <c r="J189" s="49">
        <f t="shared" si="76"/>
        <v>7.7822977268751448E-3</v>
      </c>
      <c r="K189" s="50">
        <f t="shared" si="77"/>
        <v>16.062094305172735</v>
      </c>
      <c r="L189" s="51">
        <f t="shared" si="59"/>
        <v>5895281.2508503906</v>
      </c>
      <c r="M189" s="49">
        <f t="shared" si="60"/>
        <v>2.3476236627168148E-2</v>
      </c>
      <c r="N189" s="43">
        <f t="shared" si="61"/>
        <v>506.9576624509059</v>
      </c>
      <c r="O189" s="43">
        <f t="shared" si="62"/>
        <v>506.9576624509059</v>
      </c>
      <c r="P189" s="52">
        <f t="shared" si="78"/>
        <v>36.364872582984276</v>
      </c>
      <c r="Q189" s="52">
        <f t="shared" si="69"/>
        <v>58.969542667808213</v>
      </c>
      <c r="R189" s="54">
        <f t="shared" si="79"/>
        <v>8.8031107970115379</v>
      </c>
      <c r="S189" s="54">
        <f t="shared" si="70"/>
        <v>1100.4466293555927</v>
      </c>
      <c r="T189" s="54">
        <f t="shared" si="71"/>
        <v>543.32253503389018</v>
      </c>
      <c r="U189" s="54">
        <f t="shared" si="72"/>
        <v>557.12409432170261</v>
      </c>
      <c r="V189" s="54">
        <f t="shared" si="63"/>
        <v>5325.8219489286139</v>
      </c>
      <c r="W189" s="54">
        <f t="shared" si="64"/>
        <v>10448.510289113272</v>
      </c>
      <c r="X189" s="54">
        <f t="shared" si="65"/>
        <v>10713.924890801973</v>
      </c>
      <c r="Y189" s="54">
        <f t="shared" si="73"/>
        <v>21162.435179915243</v>
      </c>
      <c r="Z189" s="43">
        <f t="shared" si="80"/>
        <v>24.750000000000004</v>
      </c>
      <c r="AA189" s="54">
        <f t="shared" si="81"/>
        <v>2.3687587335572644</v>
      </c>
      <c r="AB189" s="54">
        <f t="shared" si="74"/>
        <v>58.969542667808213</v>
      </c>
      <c r="AC189" s="54">
        <f t="shared" si="66"/>
        <v>2.3687587335572644</v>
      </c>
    </row>
    <row r="190" spans="1:29" x14ac:dyDescent="0.25">
      <c r="A190" s="61">
        <f t="shared" si="67"/>
        <v>16.151328162423695</v>
      </c>
      <c r="B190" s="43">
        <f t="shared" si="75"/>
        <v>452.5</v>
      </c>
      <c r="C190" s="42">
        <f t="shared" si="84"/>
        <v>99.542600000000007</v>
      </c>
      <c r="D190" s="51">
        <f t="shared" si="84"/>
        <v>1700</v>
      </c>
      <c r="E190" s="56">
        <f t="shared" si="84"/>
        <v>0.2</v>
      </c>
      <c r="F190" s="57">
        <f t="shared" si="84"/>
        <v>980.23210993750001</v>
      </c>
      <c r="G190" s="58">
        <f t="shared" si="84"/>
        <v>2.6584931595742973E-4</v>
      </c>
      <c r="H190" s="58">
        <f t="shared" si="84"/>
        <v>4.3110319016750285E-4</v>
      </c>
      <c r="I190" s="48">
        <f t="shared" si="84"/>
        <v>99.542600000000007</v>
      </c>
      <c r="J190" s="49">
        <f t="shared" si="76"/>
        <v>7.7822977268751448E-3</v>
      </c>
      <c r="K190" s="50">
        <f t="shared" si="77"/>
        <v>16.151328162423695</v>
      </c>
      <c r="L190" s="51">
        <f t="shared" si="59"/>
        <v>5928032.8133551162</v>
      </c>
      <c r="M190" s="49">
        <f t="shared" si="60"/>
        <v>2.3475973798816045E-2</v>
      </c>
      <c r="N190" s="43">
        <f t="shared" si="61"/>
        <v>512.6004333228949</v>
      </c>
      <c r="O190" s="43">
        <f t="shared" si="62"/>
        <v>512.6004333228949</v>
      </c>
      <c r="P190" s="52">
        <f t="shared" si="78"/>
        <v>36.566899652889745</v>
      </c>
      <c r="Q190" s="52">
        <f t="shared" si="69"/>
        <v>59.297151238184924</v>
      </c>
      <c r="R190" s="54">
        <f t="shared" si="79"/>
        <v>8.8031107970115379</v>
      </c>
      <c r="S190" s="54">
        <f t="shared" si="70"/>
        <v>1112.2618067398528</v>
      </c>
      <c r="T190" s="54">
        <f t="shared" si="71"/>
        <v>549.16733297578469</v>
      </c>
      <c r="U190" s="54">
        <f t="shared" si="72"/>
        <v>563.09447376406831</v>
      </c>
      <c r="V190" s="54">
        <f t="shared" si="63"/>
        <v>5383.1145351160303</v>
      </c>
      <c r="W190" s="54">
        <f t="shared" si="64"/>
        <v>10619.581973142844</v>
      </c>
      <c r="X190" s="54">
        <f t="shared" si="65"/>
        <v>10888.89954607867</v>
      </c>
      <c r="Y190" s="54">
        <f t="shared" si="73"/>
        <v>21508.481519221514</v>
      </c>
      <c r="Z190" s="43">
        <f t="shared" si="80"/>
        <v>24.887500000000003</v>
      </c>
      <c r="AA190" s="54">
        <f t="shared" si="81"/>
        <v>2.3435479911489021</v>
      </c>
      <c r="AB190" s="54">
        <f t="shared" si="74"/>
        <v>59.297151238184924</v>
      </c>
      <c r="AC190" s="54">
        <f t="shared" si="66"/>
        <v>2.3435479911489021</v>
      </c>
    </row>
    <row r="191" spans="1:29" x14ac:dyDescent="0.25">
      <c r="A191" s="61">
        <f t="shared" si="67"/>
        <v>16.240562019674655</v>
      </c>
      <c r="B191" s="43">
        <f t="shared" si="75"/>
        <v>455</v>
      </c>
      <c r="C191" s="42">
        <f t="shared" si="84"/>
        <v>99.542600000000007</v>
      </c>
      <c r="D191" s="51">
        <f t="shared" si="84"/>
        <v>1700</v>
      </c>
      <c r="E191" s="56">
        <f t="shared" si="84"/>
        <v>0.2</v>
      </c>
      <c r="F191" s="57">
        <f t="shared" si="84"/>
        <v>980.23210993750001</v>
      </c>
      <c r="G191" s="58">
        <f t="shared" si="84"/>
        <v>2.6584931595742973E-4</v>
      </c>
      <c r="H191" s="58">
        <f t="shared" si="84"/>
        <v>4.3110319016750285E-4</v>
      </c>
      <c r="I191" s="48">
        <f t="shared" si="84"/>
        <v>99.542600000000007</v>
      </c>
      <c r="J191" s="49">
        <f t="shared" si="76"/>
        <v>7.7822977268751448E-3</v>
      </c>
      <c r="K191" s="50">
        <f t="shared" si="77"/>
        <v>16.240562019674655</v>
      </c>
      <c r="L191" s="51">
        <f t="shared" si="59"/>
        <v>5960784.3758598408</v>
      </c>
      <c r="M191" s="49">
        <f t="shared" si="60"/>
        <v>2.3475713708494571E-2</v>
      </c>
      <c r="N191" s="43">
        <f t="shared" si="61"/>
        <v>518.27443114883283</v>
      </c>
      <c r="O191" s="43">
        <f t="shared" si="62"/>
        <v>518.27443114883283</v>
      </c>
      <c r="P191" s="52">
        <f t="shared" si="78"/>
        <v>36.768926722795207</v>
      </c>
      <c r="Q191" s="52">
        <f t="shared" si="69"/>
        <v>59.624759808561642</v>
      </c>
      <c r="R191" s="54">
        <f t="shared" si="79"/>
        <v>8.8031107970115379</v>
      </c>
      <c r="S191" s="54">
        <f t="shared" si="70"/>
        <v>1124.139438032011</v>
      </c>
      <c r="T191" s="54">
        <f t="shared" si="71"/>
        <v>555.04335787162802</v>
      </c>
      <c r="U191" s="54">
        <f t="shared" si="72"/>
        <v>569.09608016038294</v>
      </c>
      <c r="V191" s="54">
        <f t="shared" si="63"/>
        <v>5440.7132179330083</v>
      </c>
      <c r="W191" s="54">
        <f t="shared" si="64"/>
        <v>10792.509736392767</v>
      </c>
      <c r="X191" s="54">
        <f t="shared" si="65"/>
        <v>11065.757114229669</v>
      </c>
      <c r="Y191" s="54">
        <f t="shared" si="73"/>
        <v>21858.266850622436</v>
      </c>
      <c r="Z191" s="43">
        <f t="shared" si="80"/>
        <v>25.025000000000002</v>
      </c>
      <c r="AA191" s="54">
        <f t="shared" si="81"/>
        <v>2.3187377738112871</v>
      </c>
      <c r="AB191" s="54">
        <f t="shared" si="74"/>
        <v>59.624759808561642</v>
      </c>
      <c r="AC191" s="54">
        <f t="shared" si="66"/>
        <v>2.3187377738112871</v>
      </c>
    </row>
    <row r="192" spans="1:29" x14ac:dyDescent="0.25">
      <c r="A192" s="61">
        <f t="shared" si="67"/>
        <v>16.329795876925616</v>
      </c>
      <c r="B192" s="43">
        <f t="shared" si="75"/>
        <v>457.5</v>
      </c>
      <c r="C192" s="42">
        <f t="shared" si="84"/>
        <v>99.542600000000007</v>
      </c>
      <c r="D192" s="51">
        <f t="shared" si="84"/>
        <v>1700</v>
      </c>
      <c r="E192" s="56">
        <f t="shared" si="84"/>
        <v>0.2</v>
      </c>
      <c r="F192" s="57">
        <f t="shared" si="84"/>
        <v>980.23210993750001</v>
      </c>
      <c r="G192" s="58">
        <f t="shared" si="84"/>
        <v>2.6584931595742973E-4</v>
      </c>
      <c r="H192" s="58">
        <f t="shared" si="84"/>
        <v>4.3110319016750285E-4</v>
      </c>
      <c r="I192" s="48">
        <f t="shared" si="84"/>
        <v>99.542600000000007</v>
      </c>
      <c r="J192" s="49">
        <f t="shared" si="76"/>
        <v>7.7822977268751448E-3</v>
      </c>
      <c r="K192" s="50">
        <f t="shared" si="77"/>
        <v>16.329795876925616</v>
      </c>
      <c r="L192" s="51">
        <f t="shared" si="59"/>
        <v>5993535.9383645644</v>
      </c>
      <c r="M192" s="49">
        <f t="shared" si="60"/>
        <v>2.3475456312901356E-2</v>
      </c>
      <c r="N192" s="43">
        <f t="shared" si="61"/>
        <v>523.97965590940476</v>
      </c>
      <c r="O192" s="43">
        <f t="shared" si="62"/>
        <v>523.97965590940476</v>
      </c>
      <c r="P192" s="52">
        <f t="shared" si="78"/>
        <v>36.970953792700683</v>
      </c>
      <c r="Q192" s="52">
        <f t="shared" si="69"/>
        <v>59.952368378938345</v>
      </c>
      <c r="R192" s="54">
        <f t="shared" si="79"/>
        <v>8.8031107970115379</v>
      </c>
      <c r="S192" s="54">
        <f t="shared" si="70"/>
        <v>1136.0795231934369</v>
      </c>
      <c r="T192" s="54">
        <f t="shared" si="71"/>
        <v>560.95060970210545</v>
      </c>
      <c r="U192" s="54">
        <f t="shared" si="72"/>
        <v>575.12891349133156</v>
      </c>
      <c r="V192" s="54">
        <f t="shared" si="63"/>
        <v>5498.6179971902184</v>
      </c>
      <c r="W192" s="54">
        <f t="shared" si="64"/>
        <v>10967.303587124496</v>
      </c>
      <c r="X192" s="54">
        <f t="shared" si="65"/>
        <v>11244.507603516418</v>
      </c>
      <c r="Y192" s="54">
        <f t="shared" si="73"/>
        <v>22211.811190640914</v>
      </c>
      <c r="Z192" s="43">
        <f t="shared" si="80"/>
        <v>25.162500000000005</v>
      </c>
      <c r="AA192" s="54">
        <f t="shared" si="81"/>
        <v>2.2943196383786191</v>
      </c>
      <c r="AB192" s="54">
        <f t="shared" si="74"/>
        <v>59.952368378938345</v>
      </c>
      <c r="AC192" s="54">
        <f t="shared" si="66"/>
        <v>2.2943196383786191</v>
      </c>
    </row>
    <row r="193" spans="1:29" x14ac:dyDescent="0.25">
      <c r="A193" s="61">
        <f t="shared" si="67"/>
        <v>16.419029734176576</v>
      </c>
      <c r="B193" s="43">
        <f t="shared" si="75"/>
        <v>460</v>
      </c>
      <c r="C193" s="42">
        <f t="shared" si="84"/>
        <v>99.542600000000007</v>
      </c>
      <c r="D193" s="51">
        <f t="shared" si="84"/>
        <v>1700</v>
      </c>
      <c r="E193" s="56">
        <f t="shared" si="84"/>
        <v>0.2</v>
      </c>
      <c r="F193" s="57">
        <f t="shared" si="84"/>
        <v>980.23210993750001</v>
      </c>
      <c r="G193" s="58">
        <f t="shared" si="84"/>
        <v>2.6584931595742973E-4</v>
      </c>
      <c r="H193" s="58">
        <f t="shared" si="84"/>
        <v>4.3110319016750285E-4</v>
      </c>
      <c r="I193" s="48">
        <f t="shared" si="84"/>
        <v>99.542600000000007</v>
      </c>
      <c r="J193" s="49">
        <f t="shared" si="76"/>
        <v>7.7822977268751448E-3</v>
      </c>
      <c r="K193" s="50">
        <f t="shared" si="77"/>
        <v>16.419029734176576</v>
      </c>
      <c r="L193" s="51">
        <f t="shared" si="59"/>
        <v>6026287.500869289</v>
      </c>
      <c r="M193" s="49">
        <f t="shared" si="60"/>
        <v>2.3475201569650082E-2</v>
      </c>
      <c r="N193" s="43">
        <f t="shared" si="61"/>
        <v>529.71610758549707</v>
      </c>
      <c r="O193" s="43">
        <f t="shared" si="62"/>
        <v>529.71610758549707</v>
      </c>
      <c r="P193" s="52">
        <f t="shared" si="78"/>
        <v>37.172980862606146</v>
      </c>
      <c r="Q193" s="52">
        <f t="shared" si="69"/>
        <v>60.279976949315071</v>
      </c>
      <c r="R193" s="54">
        <f t="shared" si="79"/>
        <v>8.8031107970115379</v>
      </c>
      <c r="S193" s="54">
        <f t="shared" si="70"/>
        <v>1148.0820621859039</v>
      </c>
      <c r="T193" s="54">
        <f t="shared" si="71"/>
        <v>566.88908844810317</v>
      </c>
      <c r="U193" s="54">
        <f t="shared" si="72"/>
        <v>581.19297373780057</v>
      </c>
      <c r="V193" s="54">
        <f t="shared" si="63"/>
        <v>5556.8288727003019</v>
      </c>
      <c r="W193" s="54">
        <f t="shared" si="64"/>
        <v>11143.97353359519</v>
      </c>
      <c r="X193" s="54">
        <f t="shared" si="65"/>
        <v>11425.161022196078</v>
      </c>
      <c r="Y193" s="54">
        <f t="shared" si="73"/>
        <v>22569.134555791268</v>
      </c>
      <c r="Z193" s="43">
        <f t="shared" si="80"/>
        <v>25.300000000000004</v>
      </c>
      <c r="AA193" s="54">
        <f t="shared" si="81"/>
        <v>2.2702853630914803</v>
      </c>
      <c r="AB193" s="54">
        <f t="shared" si="74"/>
        <v>60.279976949315071</v>
      </c>
      <c r="AC193" s="54">
        <f t="shared" si="66"/>
        <v>2.2702853630914803</v>
      </c>
    </row>
    <row r="194" spans="1:29" x14ac:dyDescent="0.25">
      <c r="A194" s="61">
        <f t="shared" si="67"/>
        <v>16.508263591427536</v>
      </c>
      <c r="B194" s="43">
        <f t="shared" si="75"/>
        <v>462.5</v>
      </c>
      <c r="C194" s="42">
        <f t="shared" si="84"/>
        <v>99.542600000000007</v>
      </c>
      <c r="D194" s="51">
        <f t="shared" si="84"/>
        <v>1700</v>
      </c>
      <c r="E194" s="56">
        <f t="shared" si="84"/>
        <v>0.2</v>
      </c>
      <c r="F194" s="57">
        <f t="shared" si="84"/>
        <v>980.23210993750001</v>
      </c>
      <c r="G194" s="58">
        <f t="shared" si="84"/>
        <v>2.6584931595742973E-4</v>
      </c>
      <c r="H194" s="58">
        <f t="shared" si="84"/>
        <v>4.3110319016750285E-4</v>
      </c>
      <c r="I194" s="48">
        <f t="shared" si="84"/>
        <v>99.542600000000007</v>
      </c>
      <c r="J194" s="49">
        <f t="shared" si="76"/>
        <v>7.7822977268751448E-3</v>
      </c>
      <c r="K194" s="50">
        <f t="shared" si="77"/>
        <v>16.508263591427536</v>
      </c>
      <c r="L194" s="51">
        <f t="shared" si="59"/>
        <v>6059039.0633740127</v>
      </c>
      <c r="M194" s="49">
        <f t="shared" si="60"/>
        <v>2.3474949437246252E-2</v>
      </c>
      <c r="N194" s="43">
        <f t="shared" si="61"/>
        <v>535.4837861581949</v>
      </c>
      <c r="O194" s="43">
        <f t="shared" si="62"/>
        <v>535.4837861581949</v>
      </c>
      <c r="P194" s="52">
        <f t="shared" si="78"/>
        <v>37.375007932511608</v>
      </c>
      <c r="Q194" s="52">
        <f t="shared" si="69"/>
        <v>60.607585519691774</v>
      </c>
      <c r="R194" s="54">
        <f t="shared" si="79"/>
        <v>8.8031107970115379</v>
      </c>
      <c r="S194" s="54">
        <f t="shared" si="70"/>
        <v>1160.1470549715816</v>
      </c>
      <c r="T194" s="54">
        <f t="shared" si="71"/>
        <v>572.85879409070651</v>
      </c>
      <c r="U194" s="54">
        <f t="shared" si="72"/>
        <v>587.2882608808751</v>
      </c>
      <c r="V194" s="54">
        <f t="shared" si="63"/>
        <v>5615.345844277851</v>
      </c>
      <c r="W194" s="54">
        <f t="shared" si="64"/>
        <v>11322.529584057767</v>
      </c>
      <c r="X194" s="54">
        <f t="shared" si="65"/>
        <v>11607.727378521571</v>
      </c>
      <c r="Y194" s="54">
        <f t="shared" si="73"/>
        <v>22930.25696257934</v>
      </c>
      <c r="Z194" s="43">
        <f t="shared" si="80"/>
        <v>25.437500000000004</v>
      </c>
      <c r="AA194" s="54">
        <f t="shared" si="81"/>
        <v>2.2466269406631758</v>
      </c>
      <c r="AB194" s="54">
        <f t="shared" si="74"/>
        <v>60.607585519691774</v>
      </c>
      <c r="AC194" s="54">
        <f t="shared" si="66"/>
        <v>2.2466269406631758</v>
      </c>
    </row>
    <row r="195" spans="1:29" x14ac:dyDescent="0.25">
      <c r="A195" s="61">
        <f t="shared" si="67"/>
        <v>16.597497448678496</v>
      </c>
      <c r="B195" s="43">
        <f t="shared" si="75"/>
        <v>465</v>
      </c>
      <c r="C195" s="42">
        <f t="shared" si="84"/>
        <v>99.542600000000007</v>
      </c>
      <c r="D195" s="51">
        <f t="shared" si="84"/>
        <v>1700</v>
      </c>
      <c r="E195" s="56">
        <f t="shared" si="84"/>
        <v>0.2</v>
      </c>
      <c r="F195" s="57">
        <f t="shared" si="84"/>
        <v>980.23210993750001</v>
      </c>
      <c r="G195" s="58">
        <f t="shared" si="84"/>
        <v>2.6584931595742973E-4</v>
      </c>
      <c r="H195" s="58">
        <f t="shared" si="84"/>
        <v>4.3110319016750285E-4</v>
      </c>
      <c r="I195" s="48">
        <f t="shared" si="84"/>
        <v>99.542600000000007</v>
      </c>
      <c r="J195" s="49">
        <f t="shared" si="76"/>
        <v>7.7822977268751448E-3</v>
      </c>
      <c r="K195" s="50">
        <f t="shared" si="77"/>
        <v>16.597497448678496</v>
      </c>
      <c r="L195" s="51">
        <f t="shared" si="59"/>
        <v>6091790.6258787382</v>
      </c>
      <c r="M195" s="49">
        <f t="shared" si="60"/>
        <v>2.3474699875063749E-2</v>
      </c>
      <c r="N195" s="43">
        <f t="shared" si="61"/>
        <v>541.2826916087779</v>
      </c>
      <c r="O195" s="43">
        <f t="shared" si="62"/>
        <v>541.2826916087779</v>
      </c>
      <c r="P195" s="52">
        <f t="shared" si="78"/>
        <v>37.577035002417084</v>
      </c>
      <c r="Q195" s="52">
        <f t="shared" si="69"/>
        <v>60.935194090068499</v>
      </c>
      <c r="R195" s="54">
        <f t="shared" si="79"/>
        <v>8.8031107970115379</v>
      </c>
      <c r="S195" s="54">
        <f t="shared" si="70"/>
        <v>1172.2745015130297</v>
      </c>
      <c r="T195" s="54">
        <f t="shared" si="71"/>
        <v>578.85972661119501</v>
      </c>
      <c r="U195" s="54">
        <f t="shared" si="72"/>
        <v>593.4147749018349</v>
      </c>
      <c r="V195" s="54">
        <f t="shared" si="63"/>
        <v>5674.1689117393607</v>
      </c>
      <c r="W195" s="54">
        <f t="shared" si="64"/>
        <v>11502.981746760925</v>
      </c>
      <c r="X195" s="54">
        <f t="shared" si="65"/>
        <v>11792.216680741589</v>
      </c>
      <c r="Y195" s="54">
        <f t="shared" si="73"/>
        <v>23295.198427502513</v>
      </c>
      <c r="Z195" s="43">
        <f t="shared" si="80"/>
        <v>25.575000000000003</v>
      </c>
      <c r="AA195" s="54">
        <f t="shared" si="81"/>
        <v>2.2233365715981908</v>
      </c>
      <c r="AB195" s="54">
        <f t="shared" si="74"/>
        <v>60.935194090068499</v>
      </c>
      <c r="AC195" s="54">
        <f t="shared" si="66"/>
        <v>2.2233365715981908</v>
      </c>
    </row>
    <row r="196" spans="1:29" x14ac:dyDescent="0.25">
      <c r="A196" s="61">
        <f t="shared" si="67"/>
        <v>16.686731305929456</v>
      </c>
      <c r="B196" s="43">
        <f t="shared" si="75"/>
        <v>467.5</v>
      </c>
      <c r="C196" s="42">
        <f t="shared" si="84"/>
        <v>99.542600000000007</v>
      </c>
      <c r="D196" s="51">
        <f t="shared" si="84"/>
        <v>1700</v>
      </c>
      <c r="E196" s="56">
        <f t="shared" si="84"/>
        <v>0.2</v>
      </c>
      <c r="F196" s="57">
        <f t="shared" si="84"/>
        <v>980.23210993750001</v>
      </c>
      <c r="G196" s="58">
        <f t="shared" si="84"/>
        <v>2.6584931595742973E-4</v>
      </c>
      <c r="H196" s="58">
        <f t="shared" si="84"/>
        <v>4.3110319016750285E-4</v>
      </c>
      <c r="I196" s="48">
        <f t="shared" si="84"/>
        <v>99.542600000000007</v>
      </c>
      <c r="J196" s="49">
        <f t="shared" si="76"/>
        <v>7.7822977268751448E-3</v>
      </c>
      <c r="K196" s="50">
        <f t="shared" si="77"/>
        <v>16.686731305929456</v>
      </c>
      <c r="L196" s="51">
        <f t="shared" si="59"/>
        <v>6124542.1883834628</v>
      </c>
      <c r="M196" s="49">
        <f t="shared" si="60"/>
        <v>2.3474452843322127E-2</v>
      </c>
      <c r="N196" s="43">
        <f t="shared" si="61"/>
        <v>547.11282391871794</v>
      </c>
      <c r="O196" s="43">
        <f t="shared" si="62"/>
        <v>547.11282391871794</v>
      </c>
      <c r="P196" s="52">
        <f t="shared" si="78"/>
        <v>37.779062072322553</v>
      </c>
      <c r="Q196" s="52">
        <f t="shared" si="69"/>
        <v>61.26280266044521</v>
      </c>
      <c r="R196" s="54">
        <f t="shared" si="79"/>
        <v>8.8031107970115379</v>
      </c>
      <c r="S196" s="54">
        <f t="shared" si="70"/>
        <v>1184.4644017731921</v>
      </c>
      <c r="T196" s="54">
        <f t="shared" si="71"/>
        <v>584.89188599104045</v>
      </c>
      <c r="U196" s="54">
        <f t="shared" si="72"/>
        <v>599.57251578215164</v>
      </c>
      <c r="V196" s="54">
        <f t="shared" si="63"/>
        <v>5733.2980749032131</v>
      </c>
      <c r="W196" s="54">
        <f t="shared" si="64"/>
        <v>11685.340029949206</v>
      </c>
      <c r="X196" s="54">
        <f t="shared" si="65"/>
        <v>11978.638937100681</v>
      </c>
      <c r="Y196" s="54">
        <f t="shared" si="73"/>
        <v>23663.978967049887</v>
      </c>
      <c r="Z196" s="43">
        <f t="shared" si="80"/>
        <v>25.712500000000002</v>
      </c>
      <c r="AA196" s="54">
        <f t="shared" si="81"/>
        <v>2.2004066577523265</v>
      </c>
      <c r="AB196" s="54">
        <f t="shared" si="74"/>
        <v>61.26280266044521</v>
      </c>
      <c r="AC196" s="54">
        <f t="shared" si="66"/>
        <v>2.2004066577523265</v>
      </c>
    </row>
    <row r="197" spans="1:29" x14ac:dyDescent="0.25">
      <c r="A197" s="61">
        <f t="shared" si="67"/>
        <v>16.775965163180413</v>
      </c>
      <c r="B197" s="43">
        <f t="shared" si="75"/>
        <v>470</v>
      </c>
      <c r="C197" s="42">
        <f t="shared" si="84"/>
        <v>99.542600000000007</v>
      </c>
      <c r="D197" s="51">
        <f t="shared" si="84"/>
        <v>1700</v>
      </c>
      <c r="E197" s="56">
        <f t="shared" si="84"/>
        <v>0.2</v>
      </c>
      <c r="F197" s="57">
        <f t="shared" si="84"/>
        <v>980.23210993750001</v>
      </c>
      <c r="G197" s="58">
        <f t="shared" si="84"/>
        <v>2.6584931595742973E-4</v>
      </c>
      <c r="H197" s="58">
        <f t="shared" si="84"/>
        <v>4.3110319016750285E-4</v>
      </c>
      <c r="I197" s="48">
        <f t="shared" si="84"/>
        <v>99.542600000000007</v>
      </c>
      <c r="J197" s="49">
        <f t="shared" si="76"/>
        <v>7.7822977268751448E-3</v>
      </c>
      <c r="K197" s="50">
        <f t="shared" si="77"/>
        <v>16.775965163180413</v>
      </c>
      <c r="L197" s="51">
        <f t="shared" si="59"/>
        <v>6157293.7508881856</v>
      </c>
      <c r="M197" s="49">
        <f t="shared" si="60"/>
        <v>2.3474208303064587E-2</v>
      </c>
      <c r="N197" s="43">
        <f t="shared" si="61"/>
        <v>552.97418306967518</v>
      </c>
      <c r="O197" s="43">
        <f t="shared" si="62"/>
        <v>552.97418306967518</v>
      </c>
      <c r="P197" s="52">
        <f t="shared" si="78"/>
        <v>37.981089142228022</v>
      </c>
      <c r="Q197" s="52">
        <f t="shared" si="69"/>
        <v>61.590411230821907</v>
      </c>
      <c r="R197" s="54">
        <f t="shared" si="79"/>
        <v>8.8031107970115379</v>
      </c>
      <c r="S197" s="54">
        <f t="shared" si="70"/>
        <v>1196.7167557153887</v>
      </c>
      <c r="T197" s="54">
        <f t="shared" si="71"/>
        <v>590.95527221190321</v>
      </c>
      <c r="U197" s="54">
        <f t="shared" si="72"/>
        <v>605.76148350348558</v>
      </c>
      <c r="V197" s="54">
        <f t="shared" si="63"/>
        <v>5792.7333335896355</v>
      </c>
      <c r="W197" s="54">
        <f t="shared" si="64"/>
        <v>11869.614441863012</v>
      </c>
      <c r="X197" s="54">
        <f t="shared" si="65"/>
        <v>12167.00415583924</v>
      </c>
      <c r="Y197" s="54">
        <f t="shared" si="73"/>
        <v>24036.618597702254</v>
      </c>
      <c r="Z197" s="43">
        <f t="shared" si="80"/>
        <v>25.850000000000005</v>
      </c>
      <c r="AA197" s="54">
        <f t="shared" si="81"/>
        <v>2.1778297961245894</v>
      </c>
      <c r="AB197" s="54">
        <f t="shared" si="74"/>
        <v>61.590411230821907</v>
      </c>
      <c r="AC197" s="54">
        <f t="shared" si="66"/>
        <v>2.1778297961245894</v>
      </c>
    </row>
    <row r="198" spans="1:29" x14ac:dyDescent="0.25">
      <c r="A198" s="61">
        <f t="shared" si="67"/>
        <v>16.865199020431373</v>
      </c>
      <c r="B198" s="43">
        <f t="shared" si="75"/>
        <v>472.5</v>
      </c>
      <c r="C198" s="42">
        <f t="shared" si="84"/>
        <v>99.542600000000007</v>
      </c>
      <c r="D198" s="51">
        <f t="shared" si="84"/>
        <v>1700</v>
      </c>
      <c r="E198" s="56">
        <f t="shared" si="84"/>
        <v>0.2</v>
      </c>
      <c r="F198" s="57">
        <f t="shared" si="84"/>
        <v>980.23210993750001</v>
      </c>
      <c r="G198" s="58">
        <f t="shared" si="84"/>
        <v>2.6584931595742973E-4</v>
      </c>
      <c r="H198" s="58">
        <f t="shared" si="84"/>
        <v>4.3110319016750285E-4</v>
      </c>
      <c r="I198" s="48">
        <f t="shared" si="84"/>
        <v>99.542600000000007</v>
      </c>
      <c r="J198" s="49">
        <f t="shared" si="76"/>
        <v>7.7822977268751448E-3</v>
      </c>
      <c r="K198" s="50">
        <f t="shared" si="77"/>
        <v>16.865199020431373</v>
      </c>
      <c r="L198" s="51">
        <f t="shared" si="59"/>
        <v>6190045.3133929111</v>
      </c>
      <c r="M198" s="49">
        <f t="shared" si="60"/>
        <v>2.3473966216136708E-2</v>
      </c>
      <c r="N198" s="43">
        <f t="shared" si="61"/>
        <v>558.8667690434977</v>
      </c>
      <c r="O198" s="43">
        <f t="shared" si="62"/>
        <v>558.8667690434977</v>
      </c>
      <c r="P198" s="52">
        <f t="shared" si="78"/>
        <v>38.183116212133484</v>
      </c>
      <c r="Q198" s="52">
        <f t="shared" si="69"/>
        <v>61.918019801198632</v>
      </c>
      <c r="R198" s="54">
        <f t="shared" si="79"/>
        <v>8.8031107970115379</v>
      </c>
      <c r="S198" s="54">
        <f t="shared" si="70"/>
        <v>1209.0315633033158</v>
      </c>
      <c r="T198" s="54">
        <f t="shared" si="71"/>
        <v>597.04988525563112</v>
      </c>
      <c r="U198" s="54">
        <f t="shared" si="72"/>
        <v>611.9816780476848</v>
      </c>
      <c r="V198" s="54">
        <f t="shared" si="63"/>
        <v>5852.4746876206955</v>
      </c>
      <c r="W198" s="54">
        <f t="shared" si="64"/>
        <v>12055.814990738705</v>
      </c>
      <c r="X198" s="54">
        <f t="shared" si="65"/>
        <v>12357.322345193634</v>
      </c>
      <c r="Y198" s="54">
        <f t="shared" si="73"/>
        <v>24413.137335932341</v>
      </c>
      <c r="Z198" s="43">
        <f t="shared" si="80"/>
        <v>25.987500000000004</v>
      </c>
      <c r="AA198" s="54">
        <f t="shared" si="81"/>
        <v>2.1555987728713188</v>
      </c>
      <c r="AB198" s="54">
        <f t="shared" si="74"/>
        <v>61.918019801198632</v>
      </c>
      <c r="AC198" s="54">
        <f t="shared" si="66"/>
        <v>2.1555987728713188</v>
      </c>
    </row>
    <row r="199" spans="1:29" x14ac:dyDescent="0.25">
      <c r="A199" s="61">
        <f t="shared" si="67"/>
        <v>16.954432877682336</v>
      </c>
      <c r="B199" s="43">
        <f t="shared" si="75"/>
        <v>475</v>
      </c>
      <c r="C199" s="42">
        <f t="shared" si="84"/>
        <v>99.542600000000007</v>
      </c>
      <c r="D199" s="51">
        <f t="shared" si="84"/>
        <v>1700</v>
      </c>
      <c r="E199" s="56">
        <f t="shared" si="84"/>
        <v>0.2</v>
      </c>
      <c r="F199" s="57">
        <f t="shared" si="84"/>
        <v>980.23210993750001</v>
      </c>
      <c r="G199" s="58">
        <f t="shared" si="84"/>
        <v>2.6584931595742973E-4</v>
      </c>
      <c r="H199" s="58">
        <f t="shared" si="84"/>
        <v>4.3110319016750285E-4</v>
      </c>
      <c r="I199" s="48">
        <f t="shared" si="84"/>
        <v>99.542600000000007</v>
      </c>
      <c r="J199" s="49">
        <f t="shared" si="76"/>
        <v>7.7822977268751448E-3</v>
      </c>
      <c r="K199" s="50">
        <f t="shared" si="77"/>
        <v>16.954432877682336</v>
      </c>
      <c r="L199" s="51">
        <f t="shared" si="59"/>
        <v>6222796.8758976376</v>
      </c>
      <c r="M199" s="49">
        <f t="shared" si="60"/>
        <v>2.3473726545165739E-2</v>
      </c>
      <c r="N199" s="43">
        <f t="shared" si="61"/>
        <v>564.79058182221524</v>
      </c>
      <c r="O199" s="43">
        <f t="shared" si="62"/>
        <v>564.79058182221524</v>
      </c>
      <c r="P199" s="52">
        <f t="shared" si="78"/>
        <v>38.38514328203896</v>
      </c>
      <c r="Q199" s="52">
        <f t="shared" si="69"/>
        <v>62.245628371575336</v>
      </c>
      <c r="R199" s="54">
        <f t="shared" si="79"/>
        <v>8.8031107970115379</v>
      </c>
      <c r="S199" s="54">
        <f t="shared" si="70"/>
        <v>1221.4088245010332</v>
      </c>
      <c r="T199" s="54">
        <f t="shared" si="71"/>
        <v>603.17572510425418</v>
      </c>
      <c r="U199" s="54">
        <f t="shared" si="72"/>
        <v>618.23309939677904</v>
      </c>
      <c r="V199" s="54">
        <f t="shared" si="63"/>
        <v>5912.5221368202456</v>
      </c>
      <c r="W199" s="54">
        <f t="shared" si="64"/>
        <v>12243.951684808577</v>
      </c>
      <c r="X199" s="54">
        <f t="shared" si="65"/>
        <v>12549.603513396154</v>
      </c>
      <c r="Y199" s="54">
        <f t="shared" si="73"/>
        <v>24793.555198204733</v>
      </c>
      <c r="Z199" s="43">
        <f t="shared" si="80"/>
        <v>26.125000000000004</v>
      </c>
      <c r="AA199" s="54">
        <f t="shared" si="81"/>
        <v>2.1337065575335488</v>
      </c>
      <c r="AB199" s="54">
        <f t="shared" si="74"/>
        <v>62.245628371575336</v>
      </c>
      <c r="AC199" s="54">
        <f t="shared" si="66"/>
        <v>2.1337065575335488</v>
      </c>
    </row>
    <row r="200" spans="1:29" x14ac:dyDescent="0.25">
      <c r="A200" s="61">
        <f t="shared" si="67"/>
        <v>17.043666734933293</v>
      </c>
      <c r="B200" s="43">
        <f t="shared" si="75"/>
        <v>477.5</v>
      </c>
      <c r="C200" s="42">
        <f t="shared" si="84"/>
        <v>99.542600000000007</v>
      </c>
      <c r="D200" s="51">
        <f t="shared" si="84"/>
        <v>1700</v>
      </c>
      <c r="E200" s="56">
        <f t="shared" si="84"/>
        <v>0.2</v>
      </c>
      <c r="F200" s="57">
        <f t="shared" si="84"/>
        <v>980.23210993750001</v>
      </c>
      <c r="G200" s="58">
        <f t="shared" si="84"/>
        <v>2.6584931595742973E-4</v>
      </c>
      <c r="H200" s="58">
        <f t="shared" si="84"/>
        <v>4.3110319016750285E-4</v>
      </c>
      <c r="I200" s="48">
        <f t="shared" si="84"/>
        <v>99.542600000000007</v>
      </c>
      <c r="J200" s="49">
        <f t="shared" si="76"/>
        <v>7.7822977268751448E-3</v>
      </c>
      <c r="K200" s="50">
        <f t="shared" si="77"/>
        <v>17.043666734933293</v>
      </c>
      <c r="L200" s="51">
        <f t="shared" si="59"/>
        <v>6255548.4384023603</v>
      </c>
      <c r="M200" s="49">
        <f t="shared" si="60"/>
        <v>2.3473489253540616E-2</v>
      </c>
      <c r="N200" s="43">
        <f t="shared" si="61"/>
        <v>570.74562138803731</v>
      </c>
      <c r="O200" s="43">
        <f t="shared" si="62"/>
        <v>570.74562138803731</v>
      </c>
      <c r="P200" s="52">
        <f t="shared" si="78"/>
        <v>38.58717035194443</v>
      </c>
      <c r="Q200" s="52">
        <f t="shared" si="69"/>
        <v>62.573236941952061</v>
      </c>
      <c r="R200" s="54">
        <f t="shared" si="79"/>
        <v>8.8031107970115379</v>
      </c>
      <c r="S200" s="54">
        <f t="shared" si="70"/>
        <v>1233.8485392729594</v>
      </c>
      <c r="T200" s="54">
        <f t="shared" si="71"/>
        <v>609.33279173998176</v>
      </c>
      <c r="U200" s="54">
        <f t="shared" si="72"/>
        <v>624.5157475329778</v>
      </c>
      <c r="V200" s="54">
        <f t="shared" si="63"/>
        <v>5972.8756810138957</v>
      </c>
      <c r="W200" s="54">
        <f t="shared" si="64"/>
        <v>12434.03453230091</v>
      </c>
      <c r="X200" s="54">
        <f t="shared" si="65"/>
        <v>12743.857668675082</v>
      </c>
      <c r="Y200" s="54">
        <f t="shared" si="73"/>
        <v>25177.892200975992</v>
      </c>
      <c r="Z200" s="43">
        <f t="shared" si="80"/>
        <v>26.262500000000003</v>
      </c>
      <c r="AA200" s="54">
        <f t="shared" si="81"/>
        <v>2.1121462974689154</v>
      </c>
      <c r="AB200" s="54">
        <f t="shared" si="74"/>
        <v>62.573236941952061</v>
      </c>
      <c r="AC200" s="54">
        <f t="shared" si="66"/>
        <v>2.1121462974689154</v>
      </c>
    </row>
    <row r="201" spans="1:29" x14ac:dyDescent="0.25">
      <c r="A201" s="61">
        <f t="shared" si="67"/>
        <v>17.132900592184253</v>
      </c>
      <c r="B201" s="43">
        <f t="shared" si="75"/>
        <v>480</v>
      </c>
      <c r="C201" s="42">
        <f t="shared" si="84"/>
        <v>99.542600000000007</v>
      </c>
      <c r="D201" s="51">
        <f t="shared" si="84"/>
        <v>1700</v>
      </c>
      <c r="E201" s="56">
        <f t="shared" si="84"/>
        <v>0.2</v>
      </c>
      <c r="F201" s="57">
        <f t="shared" si="84"/>
        <v>980.23210993750001</v>
      </c>
      <c r="G201" s="58">
        <f t="shared" si="84"/>
        <v>2.6584931595742973E-4</v>
      </c>
      <c r="H201" s="58">
        <f t="shared" si="84"/>
        <v>4.3110319016750285E-4</v>
      </c>
      <c r="I201" s="48">
        <f t="shared" si="84"/>
        <v>99.542600000000007</v>
      </c>
      <c r="J201" s="49">
        <f t="shared" si="76"/>
        <v>7.7822977268751448E-3</v>
      </c>
      <c r="K201" s="50">
        <f t="shared" si="77"/>
        <v>17.132900592184253</v>
      </c>
      <c r="L201" s="51">
        <f t="shared" si="59"/>
        <v>6288300.0009070849</v>
      </c>
      <c r="M201" s="49">
        <f t="shared" si="60"/>
        <v>2.347325430539255E-2</v>
      </c>
      <c r="N201" s="43">
        <f t="shared" si="61"/>
        <v>576.73188772335322</v>
      </c>
      <c r="O201" s="43">
        <f t="shared" si="62"/>
        <v>576.73188772335322</v>
      </c>
      <c r="P201" s="52">
        <f t="shared" si="78"/>
        <v>38.789197421849892</v>
      </c>
      <c r="Q201" s="52">
        <f t="shared" si="69"/>
        <v>62.900845512328765</v>
      </c>
      <c r="R201" s="54">
        <f t="shared" si="79"/>
        <v>8.8031107970115379</v>
      </c>
      <c r="S201" s="54">
        <f t="shared" si="70"/>
        <v>1246.3507075838734</v>
      </c>
      <c r="T201" s="54">
        <f t="shared" si="71"/>
        <v>615.52108514520307</v>
      </c>
      <c r="U201" s="54">
        <f t="shared" si="72"/>
        <v>630.82962243867041</v>
      </c>
      <c r="V201" s="54">
        <f t="shared" si="63"/>
        <v>6033.5353200290201</v>
      </c>
      <c r="W201" s="54">
        <f t="shared" si="64"/>
        <v>12626.073541440062</v>
      </c>
      <c r="X201" s="54">
        <f t="shared" si="65"/>
        <v>12940.094819254777</v>
      </c>
      <c r="Y201" s="54">
        <f t="shared" si="73"/>
        <v>25566.168360694839</v>
      </c>
      <c r="Z201" s="43">
        <f t="shared" si="80"/>
        <v>26.400000000000002</v>
      </c>
      <c r="AA201" s="54">
        <f t="shared" si="81"/>
        <v>2.0909113124798857</v>
      </c>
      <c r="AB201" s="54">
        <f t="shared" si="74"/>
        <v>62.900845512328765</v>
      </c>
      <c r="AC201" s="54">
        <f t="shared" si="66"/>
        <v>2.0909113124798857</v>
      </c>
    </row>
    <row r="202" spans="1:29" x14ac:dyDescent="0.25">
      <c r="A202" s="61">
        <f t="shared" si="67"/>
        <v>17.222134449435213</v>
      </c>
      <c r="B202" s="43">
        <f t="shared" si="75"/>
        <v>482.5</v>
      </c>
      <c r="C202" s="42">
        <f t="shared" si="84"/>
        <v>99.542600000000007</v>
      </c>
      <c r="D202" s="51">
        <f t="shared" si="84"/>
        <v>1700</v>
      </c>
      <c r="E202" s="56">
        <f t="shared" si="84"/>
        <v>0.2</v>
      </c>
      <c r="F202" s="57">
        <f t="shared" si="84"/>
        <v>980.23210993750001</v>
      </c>
      <c r="G202" s="58">
        <f t="shared" si="84"/>
        <v>2.6584931595742973E-4</v>
      </c>
      <c r="H202" s="58">
        <f t="shared" si="84"/>
        <v>4.3110319016750285E-4</v>
      </c>
      <c r="I202" s="48">
        <f t="shared" si="84"/>
        <v>99.542600000000007</v>
      </c>
      <c r="J202" s="49">
        <f t="shared" si="76"/>
        <v>7.7822977268751448E-3</v>
      </c>
      <c r="K202" s="50">
        <f t="shared" si="77"/>
        <v>17.222134449435213</v>
      </c>
      <c r="L202" s="51">
        <f t="shared" ref="L202:L249" si="85">(F202*K202*I202)/G202/1000</f>
        <v>6321051.5634118095</v>
      </c>
      <c r="M202" s="49">
        <f t="shared" ref="M202:M249" si="86">(1.14-2*LOG((E202/1000)/(I202/1000)+(21.25/L202^0.9)))^-2</f>
        <v>2.3473021665576223E-2</v>
      </c>
      <c r="N202" s="43">
        <f t="shared" ref="N202:N249" si="87">(0.5*F202*K202^2*D202/(I202/1000)*M202/100000)</f>
        <v>582.74938081072571</v>
      </c>
      <c r="O202" s="43">
        <f t="shared" ref="O202:O249" si="88">(0.5*F202*K202^2*D202/(I202/1000)*M202/100000)</f>
        <v>582.74938081072571</v>
      </c>
      <c r="P202" s="52">
        <f t="shared" si="78"/>
        <v>38.991224491755354</v>
      </c>
      <c r="Q202" s="52">
        <f t="shared" si="69"/>
        <v>63.228454082705468</v>
      </c>
      <c r="R202" s="54">
        <f t="shared" si="79"/>
        <v>8.8031107970115379</v>
      </c>
      <c r="S202" s="54">
        <f t="shared" si="70"/>
        <v>1258.9153293989004</v>
      </c>
      <c r="T202" s="54">
        <f t="shared" si="71"/>
        <v>621.74060530248107</v>
      </c>
      <c r="U202" s="54">
        <f t="shared" si="72"/>
        <v>637.17472409641971</v>
      </c>
      <c r="V202" s="54">
        <f t="shared" ref="V202:V249" si="89">T202*(F202/100)</f>
        <v>6094.5010536946938</v>
      </c>
      <c r="W202" s="54">
        <f t="shared" ref="W202:W249" si="90">T202/3600/C$3*B202*100</f>
        <v>12820.078720446458</v>
      </c>
      <c r="X202" s="54">
        <f t="shared" ref="X202:X249" si="91">U202/3600/C$3*B202*100</f>
        <v>13138.324973355662</v>
      </c>
      <c r="Y202" s="54">
        <f t="shared" si="73"/>
        <v>25958.40369380212</v>
      </c>
      <c r="Z202" s="43">
        <f t="shared" si="80"/>
        <v>26.537500000000005</v>
      </c>
      <c r="AA202" s="54">
        <f t="shared" si="81"/>
        <v>2.0699950896304511</v>
      </c>
      <c r="AB202" s="54">
        <f t="shared" si="74"/>
        <v>63.228454082705468</v>
      </c>
      <c r="AC202" s="54">
        <f t="shared" ref="AC202:AC249" si="92">AA202</f>
        <v>2.0699950896304511</v>
      </c>
    </row>
    <row r="203" spans="1:29" x14ac:dyDescent="0.25">
      <c r="A203" s="61">
        <f t="shared" ref="A203:A249" si="93">B203/J203/3600</f>
        <v>17.31136830668617</v>
      </c>
      <c r="B203" s="43">
        <f t="shared" si="75"/>
        <v>485</v>
      </c>
      <c r="C203" s="42">
        <f t="shared" ref="C203:I218" si="94">C202</f>
        <v>99.542600000000007</v>
      </c>
      <c r="D203" s="51">
        <f t="shared" si="94"/>
        <v>1700</v>
      </c>
      <c r="E203" s="56">
        <f t="shared" si="94"/>
        <v>0.2</v>
      </c>
      <c r="F203" s="57">
        <f t="shared" si="94"/>
        <v>980.23210993750001</v>
      </c>
      <c r="G203" s="58">
        <f t="shared" si="94"/>
        <v>2.6584931595742973E-4</v>
      </c>
      <c r="H203" s="58">
        <f t="shared" si="94"/>
        <v>4.3110319016750285E-4</v>
      </c>
      <c r="I203" s="48">
        <f t="shared" si="94"/>
        <v>99.542600000000007</v>
      </c>
      <c r="J203" s="49">
        <f t="shared" si="76"/>
        <v>7.7822977268751448E-3</v>
      </c>
      <c r="K203" s="50">
        <f t="shared" si="77"/>
        <v>17.31136830668617</v>
      </c>
      <c r="L203" s="51">
        <f t="shared" si="85"/>
        <v>6353803.1259165322</v>
      </c>
      <c r="M203" s="49">
        <f t="shared" si="86"/>
        <v>2.3472791299651526E-2</v>
      </c>
      <c r="N203" s="43">
        <f t="shared" si="87"/>
        <v>588.79810063289028</v>
      </c>
      <c r="O203" s="43">
        <f t="shared" si="88"/>
        <v>588.79810063289028</v>
      </c>
      <c r="P203" s="52">
        <f t="shared" si="78"/>
        <v>39.19325156166083</v>
      </c>
      <c r="Q203" s="52">
        <f t="shared" ref="Q203:Q249" si="95">(B203/3600)*H203/2/PI()/G$4/0.000000000001*(LN(G$3/(C203/2000))+C$4)/100000</f>
        <v>63.556062653082193</v>
      </c>
      <c r="R203" s="54">
        <f t="shared" si="79"/>
        <v>8.8031107970115379</v>
      </c>
      <c r="S203" s="54">
        <f t="shared" ref="S203:S249" si="96">O203+N203+P203+Q203-R203</f>
        <v>1271.5424046835119</v>
      </c>
      <c r="T203" s="54">
        <f t="shared" ref="T203:T249" si="97">N203+P203</f>
        <v>627.99135219455115</v>
      </c>
      <c r="U203" s="54">
        <f t="shared" ref="U203:U249" si="98">O203+Q203-R203</f>
        <v>643.55105248896098</v>
      </c>
      <c r="V203" s="54">
        <f t="shared" si="89"/>
        <v>6155.7728818416854</v>
      </c>
      <c r="W203" s="54">
        <f t="shared" si="90"/>
        <v>13016.060077536637</v>
      </c>
      <c r="X203" s="54">
        <f t="shared" si="91"/>
        <v>13338.558139194276</v>
      </c>
      <c r="Y203" s="54">
        <f t="shared" ref="Y203:Y249" si="99">X203+W203</f>
        <v>26354.618216730913</v>
      </c>
      <c r="Z203" s="43">
        <f t="shared" si="80"/>
        <v>26.675000000000004</v>
      </c>
      <c r="AA203" s="54">
        <f t="shared" si="81"/>
        <v>2.0493912782437311</v>
      </c>
      <c r="AB203" s="54">
        <f t="shared" ref="AB203:AB249" si="100">Q203</f>
        <v>63.556062653082193</v>
      </c>
      <c r="AC203" s="54">
        <f t="shared" si="92"/>
        <v>2.0493912782437311</v>
      </c>
    </row>
    <row r="204" spans="1:29" x14ac:dyDescent="0.25">
      <c r="A204" s="61">
        <f t="shared" si="93"/>
        <v>17.400602163937133</v>
      </c>
      <c r="B204" s="43">
        <f t="shared" si="75"/>
        <v>487.5</v>
      </c>
      <c r="C204" s="42">
        <f t="shared" si="94"/>
        <v>99.542600000000007</v>
      </c>
      <c r="D204" s="51">
        <f t="shared" si="94"/>
        <v>1700</v>
      </c>
      <c r="E204" s="56">
        <f t="shared" si="94"/>
        <v>0.2</v>
      </c>
      <c r="F204" s="57">
        <f t="shared" si="94"/>
        <v>980.23210993750001</v>
      </c>
      <c r="G204" s="58">
        <f t="shared" si="94"/>
        <v>2.6584931595742973E-4</v>
      </c>
      <c r="H204" s="58">
        <f t="shared" si="94"/>
        <v>4.3110319016750285E-4</v>
      </c>
      <c r="I204" s="48">
        <f t="shared" si="94"/>
        <v>99.542600000000007</v>
      </c>
      <c r="J204" s="49">
        <f t="shared" si="76"/>
        <v>7.7822977268751448E-3</v>
      </c>
      <c r="K204" s="50">
        <f t="shared" si="77"/>
        <v>17.400602163937133</v>
      </c>
      <c r="L204" s="51">
        <f t="shared" si="85"/>
        <v>6386554.6884212578</v>
      </c>
      <c r="M204" s="49">
        <f t="shared" si="86"/>
        <v>2.3472563173865899E-2</v>
      </c>
      <c r="N204" s="43">
        <f t="shared" si="87"/>
        <v>594.87804717275219</v>
      </c>
      <c r="O204" s="43">
        <f t="shared" si="88"/>
        <v>594.87804717275219</v>
      </c>
      <c r="P204" s="52">
        <f t="shared" si="78"/>
        <v>39.395278631566292</v>
      </c>
      <c r="Q204" s="52">
        <f t="shared" si="95"/>
        <v>63.88367122345889</v>
      </c>
      <c r="R204" s="54">
        <f t="shared" si="79"/>
        <v>8.8031107970115379</v>
      </c>
      <c r="S204" s="54">
        <f t="shared" si="96"/>
        <v>1284.2319334035178</v>
      </c>
      <c r="T204" s="54">
        <f t="shared" si="97"/>
        <v>634.27332580431846</v>
      </c>
      <c r="U204" s="54">
        <f t="shared" si="98"/>
        <v>649.95860759919958</v>
      </c>
      <c r="V204" s="54">
        <f t="shared" si="89"/>
        <v>6217.350804302424</v>
      </c>
      <c r="W204" s="54">
        <f t="shared" si="90"/>
        <v>13214.027620923302</v>
      </c>
      <c r="X204" s="54">
        <f t="shared" si="91"/>
        <v>13540.804324983324</v>
      </c>
      <c r="Y204" s="54">
        <f t="shared" si="99"/>
        <v>26754.831945906626</v>
      </c>
      <c r="Z204" s="43">
        <f t="shared" si="80"/>
        <v>26.812500000000004</v>
      </c>
      <c r="AA204" s="54">
        <f t="shared" si="81"/>
        <v>2.0290936850733279</v>
      </c>
      <c r="AB204" s="54">
        <f t="shared" si="100"/>
        <v>63.88367122345889</v>
      </c>
      <c r="AC204" s="54">
        <f t="shared" si="92"/>
        <v>2.0290936850733279</v>
      </c>
    </row>
    <row r="205" spans="1:29" x14ac:dyDescent="0.25">
      <c r="A205" s="61">
        <f t="shared" si="93"/>
        <v>17.48983602118809</v>
      </c>
      <c r="B205" s="43">
        <f t="shared" si="75"/>
        <v>490</v>
      </c>
      <c r="C205" s="42">
        <f t="shared" si="94"/>
        <v>99.542600000000007</v>
      </c>
      <c r="D205" s="51">
        <f t="shared" si="94"/>
        <v>1700</v>
      </c>
      <c r="E205" s="56">
        <f t="shared" si="94"/>
        <v>0.2</v>
      </c>
      <c r="F205" s="57">
        <f t="shared" si="94"/>
        <v>980.23210993750001</v>
      </c>
      <c r="G205" s="58">
        <f t="shared" si="94"/>
        <v>2.6584931595742973E-4</v>
      </c>
      <c r="H205" s="58">
        <f t="shared" si="94"/>
        <v>4.3110319016750285E-4</v>
      </c>
      <c r="I205" s="48">
        <f t="shared" si="94"/>
        <v>99.542600000000007</v>
      </c>
      <c r="J205" s="49">
        <f t="shared" si="76"/>
        <v>7.7822977268751448E-3</v>
      </c>
      <c r="K205" s="50">
        <f t="shared" si="77"/>
        <v>17.48983602118809</v>
      </c>
      <c r="L205" s="51">
        <f t="shared" si="85"/>
        <v>6419306.2509259814</v>
      </c>
      <c r="M205" s="49">
        <f t="shared" si="86"/>
        <v>2.3472337255137143E-2</v>
      </c>
      <c r="N205" s="43">
        <f t="shared" si="87"/>
        <v>600.98922041338346</v>
      </c>
      <c r="O205" s="43">
        <f t="shared" si="88"/>
        <v>600.98922041338346</v>
      </c>
      <c r="P205" s="52">
        <f t="shared" si="78"/>
        <v>39.597305701471761</v>
      </c>
      <c r="Q205" s="52">
        <f t="shared" si="95"/>
        <v>64.211279793835601</v>
      </c>
      <c r="R205" s="54">
        <f t="shared" si="79"/>
        <v>8.8031107970115379</v>
      </c>
      <c r="S205" s="54">
        <f t="shared" si="96"/>
        <v>1296.9839155250625</v>
      </c>
      <c r="T205" s="54">
        <f t="shared" si="97"/>
        <v>640.58652611485525</v>
      </c>
      <c r="U205" s="54">
        <f t="shared" si="98"/>
        <v>656.39738941020755</v>
      </c>
      <c r="V205" s="54">
        <f t="shared" si="89"/>
        <v>6279.2348209109796</v>
      </c>
      <c r="W205" s="54">
        <f t="shared" si="90"/>
        <v>13413.991358815343</v>
      </c>
      <c r="X205" s="54">
        <f t="shared" si="91"/>
        <v>13745.073538931698</v>
      </c>
      <c r="Y205" s="54">
        <f t="shared" si="99"/>
        <v>27159.064897747041</v>
      </c>
      <c r="Z205" s="43">
        <f t="shared" si="80"/>
        <v>26.950000000000003</v>
      </c>
      <c r="AA205" s="54">
        <f t="shared" si="81"/>
        <v>2.0090962696415584</v>
      </c>
      <c r="AB205" s="54">
        <f t="shared" si="100"/>
        <v>64.211279793835601</v>
      </c>
      <c r="AC205" s="54">
        <f t="shared" si="92"/>
        <v>2.0090962696415584</v>
      </c>
    </row>
    <row r="206" spans="1:29" x14ac:dyDescent="0.25">
      <c r="A206" s="61">
        <f t="shared" si="93"/>
        <v>17.57906987843905</v>
      </c>
      <c r="B206" s="43">
        <f t="shared" si="75"/>
        <v>492.5</v>
      </c>
      <c r="C206" s="42">
        <f t="shared" si="94"/>
        <v>99.542600000000007</v>
      </c>
      <c r="D206" s="51">
        <f t="shared" si="94"/>
        <v>1700</v>
      </c>
      <c r="E206" s="56">
        <f t="shared" si="94"/>
        <v>0.2</v>
      </c>
      <c r="F206" s="57">
        <f t="shared" si="94"/>
        <v>980.23210993750001</v>
      </c>
      <c r="G206" s="58">
        <f t="shared" si="94"/>
        <v>2.6584931595742973E-4</v>
      </c>
      <c r="H206" s="58">
        <f t="shared" si="94"/>
        <v>4.3110319016750285E-4</v>
      </c>
      <c r="I206" s="48">
        <f t="shared" si="94"/>
        <v>99.542600000000007</v>
      </c>
      <c r="J206" s="49">
        <f t="shared" si="76"/>
        <v>7.7822977268751448E-3</v>
      </c>
      <c r="K206" s="50">
        <f t="shared" si="77"/>
        <v>17.57906987843905</v>
      </c>
      <c r="L206" s="51">
        <f t="shared" si="85"/>
        <v>6452057.813430707</v>
      </c>
      <c r="M206" s="49">
        <f t="shared" si="86"/>
        <v>2.3472113511036809E-2</v>
      </c>
      <c r="N206" s="43">
        <f t="shared" si="87"/>
        <v>607.13162033802189</v>
      </c>
      <c r="O206" s="43">
        <f t="shared" si="88"/>
        <v>607.13162033802189</v>
      </c>
      <c r="P206" s="52">
        <f t="shared" si="78"/>
        <v>39.79933277137723</v>
      </c>
      <c r="Q206" s="52">
        <f t="shared" si="95"/>
        <v>64.538888364212326</v>
      </c>
      <c r="R206" s="54">
        <f t="shared" si="79"/>
        <v>8.8031107970115379</v>
      </c>
      <c r="S206" s="54">
        <f t="shared" si="96"/>
        <v>1309.7983510146219</v>
      </c>
      <c r="T206" s="54">
        <f t="shared" si="97"/>
        <v>646.93095310939907</v>
      </c>
      <c r="U206" s="54">
        <f t="shared" si="98"/>
        <v>662.86739790522267</v>
      </c>
      <c r="V206" s="54">
        <f t="shared" si="89"/>
        <v>6341.4249315030411</v>
      </c>
      <c r="W206" s="54">
        <f t="shared" si="90"/>
        <v>13615.961299417908</v>
      </c>
      <c r="X206" s="54">
        <f t="shared" si="91"/>
        <v>13951.375789244539</v>
      </c>
      <c r="Y206" s="54">
        <f t="shared" si="99"/>
        <v>27567.337088662447</v>
      </c>
      <c r="Z206" s="43">
        <f t="shared" si="80"/>
        <v>27.087500000000002</v>
      </c>
      <c r="AA206" s="54">
        <f t="shared" si="81"/>
        <v>1.9893931397379936</v>
      </c>
      <c r="AB206" s="54">
        <f t="shared" si="100"/>
        <v>64.538888364212326</v>
      </c>
      <c r="AC206" s="54">
        <f t="shared" si="92"/>
        <v>1.9893931397379936</v>
      </c>
    </row>
    <row r="207" spans="1:29" x14ac:dyDescent="0.25">
      <c r="A207" s="61">
        <f t="shared" si="93"/>
        <v>17.66830373569001</v>
      </c>
      <c r="B207" s="43">
        <f t="shared" si="75"/>
        <v>495</v>
      </c>
      <c r="C207" s="42">
        <f t="shared" si="94"/>
        <v>99.542600000000007</v>
      </c>
      <c r="D207" s="51">
        <f t="shared" si="94"/>
        <v>1700</v>
      </c>
      <c r="E207" s="56">
        <f t="shared" si="94"/>
        <v>0.2</v>
      </c>
      <c r="F207" s="57">
        <f t="shared" si="94"/>
        <v>980.23210993750001</v>
      </c>
      <c r="G207" s="58">
        <f t="shared" si="94"/>
        <v>2.6584931595742973E-4</v>
      </c>
      <c r="H207" s="58">
        <f t="shared" si="94"/>
        <v>4.3110319016750285E-4</v>
      </c>
      <c r="I207" s="48">
        <f t="shared" si="94"/>
        <v>99.542600000000007</v>
      </c>
      <c r="J207" s="49">
        <f t="shared" si="76"/>
        <v>7.7822977268751448E-3</v>
      </c>
      <c r="K207" s="50">
        <f t="shared" si="77"/>
        <v>17.66830373569001</v>
      </c>
      <c r="L207" s="51">
        <f t="shared" si="85"/>
        <v>6484809.3759354306</v>
      </c>
      <c r="M207" s="49">
        <f t="shared" si="86"/>
        <v>2.3471891909774015E-2</v>
      </c>
      <c r="N207" s="43">
        <f t="shared" si="87"/>
        <v>613.30524693006669</v>
      </c>
      <c r="O207" s="43">
        <f t="shared" si="88"/>
        <v>613.30524693006669</v>
      </c>
      <c r="P207" s="52">
        <f t="shared" si="78"/>
        <v>40.001359841282706</v>
      </c>
      <c r="Q207" s="52">
        <f t="shared" si="95"/>
        <v>64.866496934589037</v>
      </c>
      <c r="R207" s="54">
        <f t="shared" si="79"/>
        <v>8.8031107970115379</v>
      </c>
      <c r="S207" s="54">
        <f t="shared" si="96"/>
        <v>1322.6752398389935</v>
      </c>
      <c r="T207" s="54">
        <f t="shared" si="97"/>
        <v>653.30660677134938</v>
      </c>
      <c r="U207" s="54">
        <f t="shared" si="98"/>
        <v>669.36863306764417</v>
      </c>
      <c r="V207" s="54">
        <f t="shared" si="89"/>
        <v>6403.9211359158844</v>
      </c>
      <c r="W207" s="54">
        <f t="shared" si="90"/>
        <v>13819.94745093239</v>
      </c>
      <c r="X207" s="54">
        <f t="shared" si="91"/>
        <v>14159.721084123239</v>
      </c>
      <c r="Y207" s="54">
        <f t="shared" si="99"/>
        <v>27979.668535055629</v>
      </c>
      <c r="Z207" s="43">
        <f t="shared" si="80"/>
        <v>27.225000000000005</v>
      </c>
      <c r="AA207" s="54">
        <f t="shared" si="81"/>
        <v>1.9699785470720599</v>
      </c>
      <c r="AB207" s="54">
        <f t="shared" si="100"/>
        <v>64.866496934589037</v>
      </c>
      <c r="AC207" s="54">
        <f t="shared" si="92"/>
        <v>1.9699785470720599</v>
      </c>
    </row>
    <row r="208" spans="1:29" x14ac:dyDescent="0.25">
      <c r="A208" s="61">
        <f t="shared" si="93"/>
        <v>17.75753759294097</v>
      </c>
      <c r="B208" s="43">
        <f t="shared" si="75"/>
        <v>497.5</v>
      </c>
      <c r="C208" s="42">
        <f t="shared" si="94"/>
        <v>99.542600000000007</v>
      </c>
      <c r="D208" s="51">
        <f t="shared" si="94"/>
        <v>1700</v>
      </c>
      <c r="E208" s="56">
        <f t="shared" si="94"/>
        <v>0.2</v>
      </c>
      <c r="F208" s="57">
        <f t="shared" si="94"/>
        <v>980.23210993750001</v>
      </c>
      <c r="G208" s="58">
        <f t="shared" si="94"/>
        <v>2.6584931595742973E-4</v>
      </c>
      <c r="H208" s="58">
        <f t="shared" si="94"/>
        <v>4.3110319016750285E-4</v>
      </c>
      <c r="I208" s="48">
        <f t="shared" si="94"/>
        <v>99.542600000000007</v>
      </c>
      <c r="J208" s="49">
        <f t="shared" si="76"/>
        <v>7.7822977268751448E-3</v>
      </c>
      <c r="K208" s="50">
        <f t="shared" si="77"/>
        <v>17.75753759294097</v>
      </c>
      <c r="L208" s="51">
        <f t="shared" si="85"/>
        <v>6517560.9384401552</v>
      </c>
      <c r="M208" s="49">
        <f t="shared" si="86"/>
        <v>2.3471672420179803E-2</v>
      </c>
      <c r="N208" s="43">
        <f t="shared" si="87"/>
        <v>619.51010017307692</v>
      </c>
      <c r="O208" s="43">
        <f t="shared" si="88"/>
        <v>619.51010017307692</v>
      </c>
      <c r="P208" s="52">
        <f t="shared" si="78"/>
        <v>40.203386911188169</v>
      </c>
      <c r="Q208" s="52">
        <f t="shared" si="95"/>
        <v>65.194105504965748</v>
      </c>
      <c r="R208" s="54">
        <f t="shared" si="79"/>
        <v>8.8031107970115379</v>
      </c>
      <c r="S208" s="54">
        <f t="shared" si="96"/>
        <v>1335.6145819652961</v>
      </c>
      <c r="T208" s="54">
        <f t="shared" si="97"/>
        <v>659.71348708426513</v>
      </c>
      <c r="U208" s="54">
        <f t="shared" si="98"/>
        <v>675.9010948810311</v>
      </c>
      <c r="V208" s="54">
        <f t="shared" si="89"/>
        <v>6466.7234339883489</v>
      </c>
      <c r="W208" s="54">
        <f t="shared" si="90"/>
        <v>14025.959821556489</v>
      </c>
      <c r="X208" s="54">
        <f t="shared" si="91"/>
        <v>14370.119431765514</v>
      </c>
      <c r="Y208" s="54">
        <f t="shared" si="99"/>
        <v>28396.079253322001</v>
      </c>
      <c r="Z208" s="43">
        <f t="shared" si="80"/>
        <v>27.362500000000004</v>
      </c>
      <c r="AA208" s="54">
        <f t="shared" si="81"/>
        <v>1.95084688307367</v>
      </c>
      <c r="AB208" s="54">
        <f t="shared" si="100"/>
        <v>65.194105504965748</v>
      </c>
      <c r="AC208" s="54">
        <f t="shared" si="92"/>
        <v>1.95084688307367</v>
      </c>
    </row>
    <row r="209" spans="1:29" x14ac:dyDescent="0.25">
      <c r="A209" s="61">
        <f t="shared" si="93"/>
        <v>17.84677145019193</v>
      </c>
      <c r="B209" s="43">
        <f t="shared" si="75"/>
        <v>500</v>
      </c>
      <c r="C209" s="42">
        <f t="shared" si="94"/>
        <v>99.542600000000007</v>
      </c>
      <c r="D209" s="51">
        <f t="shared" si="94"/>
        <v>1700</v>
      </c>
      <c r="E209" s="56">
        <f t="shared" si="94"/>
        <v>0.2</v>
      </c>
      <c r="F209" s="57">
        <f t="shared" si="94"/>
        <v>980.23210993750001</v>
      </c>
      <c r="G209" s="58">
        <f t="shared" si="94"/>
        <v>2.6584931595742973E-4</v>
      </c>
      <c r="H209" s="58">
        <f t="shared" si="94"/>
        <v>4.3110319016750285E-4</v>
      </c>
      <c r="I209" s="48">
        <f t="shared" si="94"/>
        <v>99.542600000000007</v>
      </c>
      <c r="J209" s="49">
        <f t="shared" si="76"/>
        <v>7.7822977268751448E-3</v>
      </c>
      <c r="K209" s="50">
        <f t="shared" si="77"/>
        <v>17.84677145019193</v>
      </c>
      <c r="L209" s="51">
        <f t="shared" si="85"/>
        <v>6550312.5009448798</v>
      </c>
      <c r="M209" s="49">
        <f t="shared" si="86"/>
        <v>2.34714550116919E-2</v>
      </c>
      <c r="N209" s="43">
        <f t="shared" si="87"/>
        <v>625.74618005076934</v>
      </c>
      <c r="O209" s="43">
        <f t="shared" si="88"/>
        <v>625.74618005076934</v>
      </c>
      <c r="P209" s="52">
        <f t="shared" si="78"/>
        <v>40.405413981093638</v>
      </c>
      <c r="Q209" s="52">
        <f t="shared" si="95"/>
        <v>65.521714075342459</v>
      </c>
      <c r="R209" s="54">
        <f t="shared" si="79"/>
        <v>8.8031107970115379</v>
      </c>
      <c r="S209" s="54">
        <f t="shared" si="96"/>
        <v>1348.6163773609633</v>
      </c>
      <c r="T209" s="54">
        <f t="shared" si="97"/>
        <v>666.15159403186294</v>
      </c>
      <c r="U209" s="54">
        <f t="shared" si="98"/>
        <v>682.46478332910021</v>
      </c>
      <c r="V209" s="54">
        <f t="shared" si="89"/>
        <v>6529.8318255608192</v>
      </c>
      <c r="W209" s="54">
        <f t="shared" si="90"/>
        <v>14234.008419484251</v>
      </c>
      <c r="X209" s="54">
        <f t="shared" si="91"/>
        <v>14582.58084036539</v>
      </c>
      <c r="Y209" s="54">
        <f t="shared" si="99"/>
        <v>28816.589259849643</v>
      </c>
      <c r="Z209" s="43">
        <f t="shared" si="80"/>
        <v>27.500000000000004</v>
      </c>
      <c r="AA209" s="54">
        <f t="shared" si="81"/>
        <v>1.9319926748361742</v>
      </c>
      <c r="AB209" s="54">
        <f t="shared" si="100"/>
        <v>65.521714075342459</v>
      </c>
      <c r="AC209" s="54">
        <f t="shared" si="92"/>
        <v>1.9319926748361742</v>
      </c>
    </row>
    <row r="210" spans="1:29" x14ac:dyDescent="0.25">
      <c r="A210" s="61">
        <f t="shared" si="93"/>
        <v>17.93600530744289</v>
      </c>
      <c r="B210" s="43">
        <f t="shared" si="75"/>
        <v>502.5</v>
      </c>
      <c r="C210" s="42">
        <f t="shared" si="94"/>
        <v>99.542600000000007</v>
      </c>
      <c r="D210" s="51">
        <f t="shared" si="94"/>
        <v>1700</v>
      </c>
      <c r="E210" s="56">
        <f t="shared" si="94"/>
        <v>0.2</v>
      </c>
      <c r="F210" s="57">
        <f t="shared" si="94"/>
        <v>980.23210993750001</v>
      </c>
      <c r="G210" s="58">
        <f t="shared" si="94"/>
        <v>2.6584931595742973E-4</v>
      </c>
      <c r="H210" s="58">
        <f t="shared" si="94"/>
        <v>4.3110319016750285E-4</v>
      </c>
      <c r="I210" s="48">
        <f t="shared" si="94"/>
        <v>99.542600000000007</v>
      </c>
      <c r="J210" s="49">
        <f t="shared" si="76"/>
        <v>7.7822977268751448E-3</v>
      </c>
      <c r="K210" s="50">
        <f t="shared" si="77"/>
        <v>17.93600530744289</v>
      </c>
      <c r="L210" s="51">
        <f t="shared" si="85"/>
        <v>6583064.0634496044</v>
      </c>
      <c r="M210" s="49">
        <f t="shared" si="86"/>
        <v>2.3471239654339972E-2</v>
      </c>
      <c r="N210" s="43">
        <f t="shared" si="87"/>
        <v>632.01348654701667</v>
      </c>
      <c r="O210" s="43">
        <f t="shared" si="88"/>
        <v>632.01348654701667</v>
      </c>
      <c r="P210" s="52">
        <f t="shared" si="78"/>
        <v>40.607441050999121</v>
      </c>
      <c r="Q210" s="52">
        <f t="shared" si="95"/>
        <v>65.84932264571917</v>
      </c>
      <c r="R210" s="54">
        <f t="shared" si="79"/>
        <v>8.8031107970115379</v>
      </c>
      <c r="S210" s="54">
        <f t="shared" si="96"/>
        <v>1361.68062599374</v>
      </c>
      <c r="T210" s="54">
        <f t="shared" si="97"/>
        <v>672.62092759801578</v>
      </c>
      <c r="U210" s="54">
        <f t="shared" si="98"/>
        <v>689.05969839572435</v>
      </c>
      <c r="V210" s="54">
        <f t="shared" si="89"/>
        <v>6593.2463104752142</v>
      </c>
      <c r="W210" s="54">
        <f t="shared" si="90"/>
        <v>14444.103252906109</v>
      </c>
      <c r="X210" s="54">
        <f t="shared" si="91"/>
        <v>14797.11531811331</v>
      </c>
      <c r="Y210" s="54">
        <f t="shared" si="99"/>
        <v>29241.218571019417</v>
      </c>
      <c r="Z210" s="43">
        <f t="shared" si="80"/>
        <v>27.637500000000003</v>
      </c>
      <c r="AA210" s="54">
        <f t="shared" si="81"/>
        <v>1.9134105811961308</v>
      </c>
      <c r="AB210" s="54">
        <f t="shared" si="100"/>
        <v>65.84932264571917</v>
      </c>
      <c r="AC210" s="54">
        <f t="shared" si="92"/>
        <v>1.9134105811961308</v>
      </c>
    </row>
    <row r="211" spans="1:29" x14ac:dyDescent="0.25">
      <c r="A211" s="61">
        <f t="shared" si="93"/>
        <v>18.025239164693847</v>
      </c>
      <c r="B211" s="43">
        <f t="shared" si="75"/>
        <v>505</v>
      </c>
      <c r="C211" s="42">
        <f t="shared" si="94"/>
        <v>99.542600000000007</v>
      </c>
      <c r="D211" s="51">
        <f t="shared" si="94"/>
        <v>1700</v>
      </c>
      <c r="E211" s="56">
        <f t="shared" si="94"/>
        <v>0.2</v>
      </c>
      <c r="F211" s="57">
        <f t="shared" si="94"/>
        <v>980.23210993750001</v>
      </c>
      <c r="G211" s="58">
        <f t="shared" si="94"/>
        <v>2.6584931595742973E-4</v>
      </c>
      <c r="H211" s="58">
        <f t="shared" si="94"/>
        <v>4.3110319016750285E-4</v>
      </c>
      <c r="I211" s="48">
        <f t="shared" si="94"/>
        <v>99.542600000000007</v>
      </c>
      <c r="J211" s="49">
        <f t="shared" si="76"/>
        <v>7.7822977268751448E-3</v>
      </c>
      <c r="K211" s="50">
        <f t="shared" si="77"/>
        <v>18.025239164693847</v>
      </c>
      <c r="L211" s="51">
        <f t="shared" si="85"/>
        <v>6615815.6259543272</v>
      </c>
      <c r="M211" s="49">
        <f t="shared" si="86"/>
        <v>2.3471026318731311E-2</v>
      </c>
      <c r="N211" s="43">
        <f t="shared" si="87"/>
        <v>638.31201964584341</v>
      </c>
      <c r="O211" s="43">
        <f t="shared" si="88"/>
        <v>638.31201964584341</v>
      </c>
      <c r="P211" s="52">
        <f t="shared" si="78"/>
        <v>40.809468120904569</v>
      </c>
      <c r="Q211" s="52">
        <f t="shared" si="95"/>
        <v>66.17693121609588</v>
      </c>
      <c r="R211" s="54">
        <f t="shared" si="79"/>
        <v>8.8031107970115379</v>
      </c>
      <c r="S211" s="54">
        <f t="shared" si="96"/>
        <v>1374.8073278316756</v>
      </c>
      <c r="T211" s="54">
        <f t="shared" si="97"/>
        <v>679.12148776674803</v>
      </c>
      <c r="U211" s="54">
        <f t="shared" si="98"/>
        <v>695.68584006492779</v>
      </c>
      <c r="V211" s="54">
        <f t="shared" si="89"/>
        <v>6656.9668885749352</v>
      </c>
      <c r="W211" s="54">
        <f t="shared" si="90"/>
        <v>14656.254330008878</v>
      </c>
      <c r="X211" s="54">
        <f t="shared" si="91"/>
        <v>15013.732873196092</v>
      </c>
      <c r="Y211" s="54">
        <f t="shared" si="99"/>
        <v>29669.987203204968</v>
      </c>
      <c r="Z211" s="43">
        <f t="shared" si="80"/>
        <v>27.775000000000002</v>
      </c>
      <c r="AA211" s="54">
        <f t="shared" si="81"/>
        <v>1.895095388944658</v>
      </c>
      <c r="AB211" s="54">
        <f t="shared" si="100"/>
        <v>66.17693121609588</v>
      </c>
      <c r="AC211" s="54">
        <f t="shared" si="92"/>
        <v>1.895095388944658</v>
      </c>
    </row>
    <row r="212" spans="1:29" x14ac:dyDescent="0.25">
      <c r="A212" s="61">
        <f t="shared" si="93"/>
        <v>18.114473021944811</v>
      </c>
      <c r="B212" s="43">
        <f t="shared" si="75"/>
        <v>507.5</v>
      </c>
      <c r="C212" s="42">
        <f t="shared" si="94"/>
        <v>99.542600000000007</v>
      </c>
      <c r="D212" s="51">
        <f t="shared" si="94"/>
        <v>1700</v>
      </c>
      <c r="E212" s="56">
        <f t="shared" si="94"/>
        <v>0.2</v>
      </c>
      <c r="F212" s="57">
        <f t="shared" si="94"/>
        <v>980.23210993750001</v>
      </c>
      <c r="G212" s="58">
        <f t="shared" si="94"/>
        <v>2.6584931595742973E-4</v>
      </c>
      <c r="H212" s="58">
        <f t="shared" si="94"/>
        <v>4.3110319016750285E-4</v>
      </c>
      <c r="I212" s="48">
        <f t="shared" si="94"/>
        <v>99.542600000000007</v>
      </c>
      <c r="J212" s="49">
        <f t="shared" si="76"/>
        <v>7.7822977268751448E-3</v>
      </c>
      <c r="K212" s="50">
        <f t="shared" si="77"/>
        <v>18.114473021944811</v>
      </c>
      <c r="L212" s="51">
        <f t="shared" si="85"/>
        <v>6648567.1884590536</v>
      </c>
      <c r="M212" s="49">
        <f t="shared" si="86"/>
        <v>2.3470814976036859E-2</v>
      </c>
      <c r="N212" s="43">
        <f t="shared" si="87"/>
        <v>644.64177933142673</v>
      </c>
      <c r="O212" s="43">
        <f t="shared" si="88"/>
        <v>644.64177933142673</v>
      </c>
      <c r="P212" s="52">
        <f t="shared" si="78"/>
        <v>41.011495190810045</v>
      </c>
      <c r="Q212" s="52">
        <f t="shared" si="95"/>
        <v>66.504539786472591</v>
      </c>
      <c r="R212" s="54">
        <f t="shared" si="79"/>
        <v>8.8031107970115379</v>
      </c>
      <c r="S212" s="54">
        <f t="shared" si="96"/>
        <v>1387.9964828431246</v>
      </c>
      <c r="T212" s="54">
        <f t="shared" si="97"/>
        <v>685.65327452223676</v>
      </c>
      <c r="U212" s="54">
        <f t="shared" si="98"/>
        <v>702.34320832088781</v>
      </c>
      <c r="V212" s="54">
        <f t="shared" si="89"/>
        <v>6720.9935597048807</v>
      </c>
      <c r="W212" s="54">
        <f t="shared" si="90"/>
        <v>14870.471658975861</v>
      </c>
      <c r="X212" s="54">
        <f t="shared" si="91"/>
        <v>15232.44351379703</v>
      </c>
      <c r="Y212" s="54">
        <f t="shared" si="99"/>
        <v>30102.915172772889</v>
      </c>
      <c r="Z212" s="43">
        <f t="shared" si="80"/>
        <v>27.912500000000005</v>
      </c>
      <c r="AA212" s="54">
        <f t="shared" si="81"/>
        <v>1.8770420091653204</v>
      </c>
      <c r="AB212" s="54">
        <f t="shared" si="100"/>
        <v>66.504539786472591</v>
      </c>
      <c r="AC212" s="54">
        <f t="shared" si="92"/>
        <v>1.8770420091653204</v>
      </c>
    </row>
    <row r="213" spans="1:29" x14ac:dyDescent="0.25">
      <c r="A213" s="61">
        <f t="shared" si="93"/>
        <v>18.203706879195767</v>
      </c>
      <c r="B213" s="43">
        <f t="shared" si="75"/>
        <v>510</v>
      </c>
      <c r="C213" s="42">
        <f t="shared" si="94"/>
        <v>99.542600000000007</v>
      </c>
      <c r="D213" s="51">
        <f t="shared" si="94"/>
        <v>1700</v>
      </c>
      <c r="E213" s="56">
        <f t="shared" si="94"/>
        <v>0.2</v>
      </c>
      <c r="F213" s="57">
        <f t="shared" si="94"/>
        <v>980.23210993750001</v>
      </c>
      <c r="G213" s="58">
        <f t="shared" si="94"/>
        <v>2.6584931595742973E-4</v>
      </c>
      <c r="H213" s="58">
        <f t="shared" si="94"/>
        <v>4.3110319016750285E-4</v>
      </c>
      <c r="I213" s="48">
        <f t="shared" si="94"/>
        <v>99.542600000000007</v>
      </c>
      <c r="J213" s="49">
        <f t="shared" si="76"/>
        <v>7.7822977268751448E-3</v>
      </c>
      <c r="K213" s="50">
        <f t="shared" si="77"/>
        <v>18.203706879195767</v>
      </c>
      <c r="L213" s="51">
        <f t="shared" si="85"/>
        <v>6681318.7509637764</v>
      </c>
      <c r="M213" s="49">
        <f t="shared" si="86"/>
        <v>2.3470605597977753E-2</v>
      </c>
      <c r="N213" s="43">
        <f t="shared" si="87"/>
        <v>651.0027655880898</v>
      </c>
      <c r="O213" s="43">
        <f t="shared" si="88"/>
        <v>651.0027655880898</v>
      </c>
      <c r="P213" s="52">
        <f t="shared" si="78"/>
        <v>41.213522260715507</v>
      </c>
      <c r="Q213" s="52">
        <f t="shared" si="95"/>
        <v>66.832148356849302</v>
      </c>
      <c r="R213" s="54">
        <f t="shared" si="79"/>
        <v>8.8031107970115379</v>
      </c>
      <c r="S213" s="54">
        <f t="shared" si="96"/>
        <v>1401.2480909967328</v>
      </c>
      <c r="T213" s="54">
        <f t="shared" si="97"/>
        <v>692.21628784880534</v>
      </c>
      <c r="U213" s="54">
        <f t="shared" si="98"/>
        <v>709.03180314792758</v>
      </c>
      <c r="V213" s="54">
        <f t="shared" si="89"/>
        <v>6785.3263237113824</v>
      </c>
      <c r="W213" s="54">
        <f t="shared" si="90"/>
        <v>15086.765247986785</v>
      </c>
      <c r="X213" s="54">
        <f t="shared" si="91"/>
        <v>15453.257248095857</v>
      </c>
      <c r="Y213" s="54">
        <f t="shared" si="99"/>
        <v>30540.022496082642</v>
      </c>
      <c r="Z213" s="43">
        <f t="shared" si="80"/>
        <v>28.050000000000004</v>
      </c>
      <c r="AA213" s="54">
        <f t="shared" si="81"/>
        <v>1.8592454736937771</v>
      </c>
      <c r="AB213" s="54">
        <f t="shared" si="100"/>
        <v>66.832148356849302</v>
      </c>
      <c r="AC213" s="54">
        <f t="shared" si="92"/>
        <v>1.8592454736937771</v>
      </c>
    </row>
    <row r="214" spans="1:29" x14ac:dyDescent="0.25">
      <c r="A214" s="61">
        <f t="shared" si="93"/>
        <v>18.292940736446731</v>
      </c>
      <c r="B214" s="43">
        <f t="shared" si="75"/>
        <v>512.5</v>
      </c>
      <c r="C214" s="42">
        <f t="shared" si="94"/>
        <v>99.542600000000007</v>
      </c>
      <c r="D214" s="51">
        <f t="shared" si="94"/>
        <v>1700</v>
      </c>
      <c r="E214" s="56">
        <f t="shared" si="94"/>
        <v>0.2</v>
      </c>
      <c r="F214" s="57">
        <f t="shared" si="94"/>
        <v>980.23210993750001</v>
      </c>
      <c r="G214" s="58">
        <f t="shared" si="94"/>
        <v>2.6584931595742973E-4</v>
      </c>
      <c r="H214" s="58">
        <f t="shared" si="94"/>
        <v>4.3110319016750285E-4</v>
      </c>
      <c r="I214" s="48">
        <f t="shared" si="94"/>
        <v>99.542600000000007</v>
      </c>
      <c r="J214" s="49">
        <f t="shared" si="76"/>
        <v>7.7822977268751448E-3</v>
      </c>
      <c r="K214" s="50">
        <f t="shared" si="77"/>
        <v>18.292940736446731</v>
      </c>
      <c r="L214" s="51">
        <f t="shared" si="85"/>
        <v>6714070.3134685019</v>
      </c>
      <c r="M214" s="49">
        <f t="shared" si="86"/>
        <v>2.347039815681215E-2</v>
      </c>
      <c r="N214" s="43">
        <f t="shared" si="87"/>
        <v>657.39497840030504</v>
      </c>
      <c r="O214" s="43">
        <f t="shared" si="88"/>
        <v>657.39497840030504</v>
      </c>
      <c r="P214" s="52">
        <f t="shared" si="78"/>
        <v>41.415549330620983</v>
      </c>
      <c r="Q214" s="52">
        <f t="shared" si="95"/>
        <v>67.159756927226013</v>
      </c>
      <c r="R214" s="54">
        <f t="shared" si="79"/>
        <v>8.8031107970115379</v>
      </c>
      <c r="S214" s="54">
        <f t="shared" si="96"/>
        <v>1414.5621522614454</v>
      </c>
      <c r="T214" s="54">
        <f t="shared" si="97"/>
        <v>698.81052773092597</v>
      </c>
      <c r="U214" s="54">
        <f t="shared" si="98"/>
        <v>715.75162453051951</v>
      </c>
      <c r="V214" s="54">
        <f t="shared" si="89"/>
        <v>6849.9651804422338</v>
      </c>
      <c r="W214" s="54">
        <f t="shared" si="90"/>
        <v>15305.145105217929</v>
      </c>
      <c r="X214" s="54">
        <f t="shared" si="91"/>
        <v>15676.184084268858</v>
      </c>
      <c r="Y214" s="54">
        <f t="shared" si="99"/>
        <v>30981.329189486787</v>
      </c>
      <c r="Z214" s="43">
        <f t="shared" si="80"/>
        <v>28.187500000000004</v>
      </c>
      <c r="AA214" s="54">
        <f t="shared" si="81"/>
        <v>1.841700931694541</v>
      </c>
      <c r="AB214" s="54">
        <f t="shared" si="100"/>
        <v>67.159756927226013</v>
      </c>
      <c r="AC214" s="54">
        <f t="shared" si="92"/>
        <v>1.841700931694541</v>
      </c>
    </row>
    <row r="215" spans="1:29" x14ac:dyDescent="0.25">
      <c r="A215" s="61">
        <f t="shared" si="93"/>
        <v>18.382174593697691</v>
      </c>
      <c r="B215" s="43">
        <f t="shared" si="75"/>
        <v>515</v>
      </c>
      <c r="C215" s="42">
        <f t="shared" si="94"/>
        <v>99.542600000000007</v>
      </c>
      <c r="D215" s="51">
        <f t="shared" si="94"/>
        <v>1700</v>
      </c>
      <c r="E215" s="56">
        <f t="shared" si="94"/>
        <v>0.2</v>
      </c>
      <c r="F215" s="57">
        <f t="shared" si="94"/>
        <v>980.23210993750001</v>
      </c>
      <c r="G215" s="58">
        <f t="shared" si="94"/>
        <v>2.6584931595742973E-4</v>
      </c>
      <c r="H215" s="58">
        <f t="shared" si="94"/>
        <v>4.3110319016750285E-4</v>
      </c>
      <c r="I215" s="48">
        <f t="shared" si="94"/>
        <v>99.542600000000007</v>
      </c>
      <c r="J215" s="49">
        <f t="shared" si="76"/>
        <v>7.7822977268751448E-3</v>
      </c>
      <c r="K215" s="50">
        <f t="shared" si="77"/>
        <v>18.382174593697691</v>
      </c>
      <c r="L215" s="51">
        <f t="shared" si="85"/>
        <v>6746821.8759732274</v>
      </c>
      <c r="M215" s="49">
        <f t="shared" si="86"/>
        <v>2.347019262532251E-2</v>
      </c>
      <c r="N215" s="43">
        <f t="shared" si="87"/>
        <v>663.81841775268742</v>
      </c>
      <c r="O215" s="43">
        <f t="shared" si="88"/>
        <v>663.81841775268742</v>
      </c>
      <c r="P215" s="52">
        <f t="shared" si="78"/>
        <v>41.617576400526445</v>
      </c>
      <c r="Q215" s="52">
        <f t="shared" si="95"/>
        <v>67.487365497602724</v>
      </c>
      <c r="R215" s="54">
        <f t="shared" si="79"/>
        <v>8.8031107970115379</v>
      </c>
      <c r="S215" s="54">
        <f t="shared" si="96"/>
        <v>1427.9386666064922</v>
      </c>
      <c r="T215" s="54">
        <f t="shared" si="97"/>
        <v>705.43599415321387</v>
      </c>
      <c r="U215" s="54">
        <f t="shared" si="98"/>
        <v>722.50267245327859</v>
      </c>
      <c r="V215" s="54">
        <f t="shared" si="89"/>
        <v>6914.9101297466277</v>
      </c>
      <c r="W215" s="54">
        <f t="shared" si="90"/>
        <v>15525.621238842101</v>
      </c>
      <c r="X215" s="54">
        <f t="shared" si="91"/>
        <v>15901.234030488822</v>
      </c>
      <c r="Y215" s="54">
        <f t="shared" si="99"/>
        <v>31426.855269330925</v>
      </c>
      <c r="Z215" s="43">
        <f t="shared" si="80"/>
        <v>28.325000000000003</v>
      </c>
      <c r="AA215" s="54">
        <f t="shared" si="81"/>
        <v>1.8244036463504811</v>
      </c>
      <c r="AB215" s="54">
        <f t="shared" si="100"/>
        <v>67.487365497602724</v>
      </c>
      <c r="AC215" s="54">
        <f t="shared" si="92"/>
        <v>1.8244036463504811</v>
      </c>
    </row>
    <row r="216" spans="1:29" x14ac:dyDescent="0.25">
      <c r="A216" s="61">
        <f t="shared" si="93"/>
        <v>18.471408450948648</v>
      </c>
      <c r="B216" s="43">
        <f t="shared" si="75"/>
        <v>517.5</v>
      </c>
      <c r="C216" s="42">
        <f t="shared" si="94"/>
        <v>99.542600000000007</v>
      </c>
      <c r="D216" s="51">
        <f t="shared" si="94"/>
        <v>1700</v>
      </c>
      <c r="E216" s="56">
        <f t="shared" si="94"/>
        <v>0.2</v>
      </c>
      <c r="F216" s="57">
        <f t="shared" si="94"/>
        <v>980.23210993750001</v>
      </c>
      <c r="G216" s="58">
        <f t="shared" si="94"/>
        <v>2.6584931595742973E-4</v>
      </c>
      <c r="H216" s="58">
        <f t="shared" si="94"/>
        <v>4.3110319016750285E-4</v>
      </c>
      <c r="I216" s="48">
        <f t="shared" si="94"/>
        <v>99.542600000000007</v>
      </c>
      <c r="J216" s="49">
        <f t="shared" si="76"/>
        <v>7.7822977268751448E-3</v>
      </c>
      <c r="K216" s="50">
        <f t="shared" si="77"/>
        <v>18.471408450948648</v>
      </c>
      <c r="L216" s="51">
        <f t="shared" si="85"/>
        <v>6779573.4384779511</v>
      </c>
      <c r="M216" s="49">
        <f t="shared" si="86"/>
        <v>2.3469988976803188E-2</v>
      </c>
      <c r="N216" s="43">
        <f t="shared" si="87"/>
        <v>670.27308362999474</v>
      </c>
      <c r="O216" s="43">
        <f t="shared" si="88"/>
        <v>670.27308362999474</v>
      </c>
      <c r="P216" s="52">
        <f t="shared" si="78"/>
        <v>41.819603470431908</v>
      </c>
      <c r="Q216" s="52">
        <f t="shared" si="95"/>
        <v>67.814974067979435</v>
      </c>
      <c r="R216" s="54">
        <f t="shared" si="79"/>
        <v>8.8031107970115379</v>
      </c>
      <c r="S216" s="54">
        <f t="shared" si="96"/>
        <v>1441.3776340013892</v>
      </c>
      <c r="T216" s="54">
        <f t="shared" si="97"/>
        <v>712.0926871004267</v>
      </c>
      <c r="U216" s="54">
        <f t="shared" si="98"/>
        <v>729.28494690096261</v>
      </c>
      <c r="V216" s="54">
        <f t="shared" si="89"/>
        <v>6980.1611714751525</v>
      </c>
      <c r="W216" s="54">
        <f t="shared" si="90"/>
        <v>15748.203657028667</v>
      </c>
      <c r="X216" s="54">
        <f t="shared" si="91"/>
        <v>16128.417094925135</v>
      </c>
      <c r="Y216" s="54">
        <f t="shared" si="99"/>
        <v>31876.6207519538</v>
      </c>
      <c r="Z216" s="43">
        <f t="shared" si="80"/>
        <v>28.462500000000002</v>
      </c>
      <c r="AA216" s="54">
        <f t="shared" si="81"/>
        <v>1.8073489916608201</v>
      </c>
      <c r="AB216" s="54">
        <f t="shared" si="100"/>
        <v>67.814974067979435</v>
      </c>
      <c r="AC216" s="54">
        <f t="shared" si="92"/>
        <v>1.8073489916608201</v>
      </c>
    </row>
    <row r="217" spans="1:29" x14ac:dyDescent="0.25">
      <c r="A217" s="61">
        <f t="shared" si="93"/>
        <v>18.560642308199608</v>
      </c>
      <c r="B217" s="43">
        <f t="shared" si="75"/>
        <v>520</v>
      </c>
      <c r="C217" s="42">
        <f t="shared" si="94"/>
        <v>99.542600000000007</v>
      </c>
      <c r="D217" s="51">
        <f t="shared" si="94"/>
        <v>1700</v>
      </c>
      <c r="E217" s="56">
        <f t="shared" si="94"/>
        <v>0.2</v>
      </c>
      <c r="F217" s="57">
        <f t="shared" si="94"/>
        <v>980.23210993750001</v>
      </c>
      <c r="G217" s="58">
        <f t="shared" si="94"/>
        <v>2.6584931595742973E-4</v>
      </c>
      <c r="H217" s="58">
        <f t="shared" si="94"/>
        <v>4.3110319016750285E-4</v>
      </c>
      <c r="I217" s="48">
        <f t="shared" si="94"/>
        <v>99.542600000000007</v>
      </c>
      <c r="J217" s="49">
        <f t="shared" si="76"/>
        <v>7.7822977268751448E-3</v>
      </c>
      <c r="K217" s="50">
        <f t="shared" si="77"/>
        <v>18.560642308199608</v>
      </c>
      <c r="L217" s="51">
        <f t="shared" si="85"/>
        <v>6812325.0009826748</v>
      </c>
      <c r="M217" s="49">
        <f t="shared" si="86"/>
        <v>2.3469787185048385E-2</v>
      </c>
      <c r="N217" s="43">
        <f t="shared" si="87"/>
        <v>676.75897601712597</v>
      </c>
      <c r="O217" s="43">
        <f t="shared" si="88"/>
        <v>676.75897601712597</v>
      </c>
      <c r="P217" s="52">
        <f t="shared" si="78"/>
        <v>42.021630540337377</v>
      </c>
      <c r="Q217" s="52">
        <f t="shared" si="95"/>
        <v>68.14258263835616</v>
      </c>
      <c r="R217" s="54">
        <f t="shared" si="79"/>
        <v>8.8031107970115379</v>
      </c>
      <c r="S217" s="54">
        <f t="shared" si="96"/>
        <v>1454.8790544159338</v>
      </c>
      <c r="T217" s="54">
        <f t="shared" si="97"/>
        <v>718.78060655746333</v>
      </c>
      <c r="U217" s="54">
        <f t="shared" si="98"/>
        <v>736.09844785847065</v>
      </c>
      <c r="V217" s="54">
        <f t="shared" si="89"/>
        <v>7045.7183054797833</v>
      </c>
      <c r="W217" s="54">
        <f t="shared" si="90"/>
        <v>15972.902367943629</v>
      </c>
      <c r="X217" s="54">
        <f t="shared" si="91"/>
        <v>16357.743285743794</v>
      </c>
      <c r="Y217" s="54">
        <f t="shared" si="99"/>
        <v>32330.645653687425</v>
      </c>
      <c r="Z217" s="43">
        <f t="shared" si="80"/>
        <v>28.600000000000005</v>
      </c>
      <c r="AA217" s="54">
        <f t="shared" si="81"/>
        <v>1.7905324493435819</v>
      </c>
      <c r="AB217" s="54">
        <f t="shared" si="100"/>
        <v>68.14258263835616</v>
      </c>
      <c r="AC217" s="54">
        <f t="shared" si="92"/>
        <v>1.7905324493435819</v>
      </c>
    </row>
    <row r="218" spans="1:29" x14ac:dyDescent="0.25">
      <c r="A218" s="61">
        <f t="shared" si="93"/>
        <v>18.649876165450568</v>
      </c>
      <c r="B218" s="43">
        <f t="shared" ref="B218:B249" si="101">B217+2.5</f>
        <v>522.5</v>
      </c>
      <c r="C218" s="42">
        <f t="shared" si="94"/>
        <v>99.542600000000007</v>
      </c>
      <c r="D218" s="51">
        <f t="shared" si="94"/>
        <v>1700</v>
      </c>
      <c r="E218" s="56">
        <f t="shared" si="94"/>
        <v>0.2</v>
      </c>
      <c r="F218" s="57">
        <f t="shared" si="94"/>
        <v>980.23210993750001</v>
      </c>
      <c r="G218" s="58">
        <f t="shared" si="94"/>
        <v>2.6584931595742973E-4</v>
      </c>
      <c r="H218" s="58">
        <f t="shared" si="94"/>
        <v>4.3110319016750285E-4</v>
      </c>
      <c r="I218" s="48">
        <f t="shared" si="94"/>
        <v>99.542600000000007</v>
      </c>
      <c r="J218" s="49">
        <f t="shared" ref="J218:J249" si="102">PI()*(I218/2000)^2</f>
        <v>7.7822977268751448E-3</v>
      </c>
      <c r="K218" s="50">
        <f t="shared" ref="K218:K249" si="103">B218/J218/3600</f>
        <v>18.649876165450568</v>
      </c>
      <c r="L218" s="51">
        <f t="shared" si="85"/>
        <v>6845076.5634873994</v>
      </c>
      <c r="M218" s="49">
        <f t="shared" si="86"/>
        <v>2.3469587224340494E-2</v>
      </c>
      <c r="N218" s="43">
        <f t="shared" si="87"/>
        <v>683.27609489911845</v>
      </c>
      <c r="O218" s="43">
        <f t="shared" si="88"/>
        <v>683.27609489911845</v>
      </c>
      <c r="P218" s="52">
        <f t="shared" ref="P218:P249" si="104">(B218/3600)*G218/2/PI()/G$4/0.000000000001*(LN(G$3/(C218/2000))+C$4)/100000</f>
        <v>42.22365761024286</v>
      </c>
      <c r="Q218" s="52">
        <f t="shared" si="95"/>
        <v>68.470191208732885</v>
      </c>
      <c r="R218" s="54">
        <f t="shared" ref="R218:R249" si="105">R217</f>
        <v>8.8031107970115379</v>
      </c>
      <c r="S218" s="54">
        <f t="shared" si="96"/>
        <v>1468.4429278202008</v>
      </c>
      <c r="T218" s="54">
        <f t="shared" si="97"/>
        <v>725.49975250936131</v>
      </c>
      <c r="U218" s="54">
        <f t="shared" si="98"/>
        <v>742.94317531083982</v>
      </c>
      <c r="V218" s="54">
        <f t="shared" si="89"/>
        <v>7111.5815316138533</v>
      </c>
      <c r="W218" s="54">
        <f t="shared" si="90"/>
        <v>16199.727379749625</v>
      </c>
      <c r="X218" s="54">
        <f t="shared" si="91"/>
        <v>16589.222611107427</v>
      </c>
      <c r="Y218" s="54">
        <f t="shared" si="99"/>
        <v>32788.949990857051</v>
      </c>
      <c r="Z218" s="43">
        <f t="shared" ref="Z218:Z249" si="106">B218*(C$1-C$2)*1.1/1000</f>
        <v>28.737500000000004</v>
      </c>
      <c r="AA218" s="54">
        <f t="shared" ref="AA218:AA249" si="107">Z218/(W218/1000)</f>
        <v>1.7739496058386235</v>
      </c>
      <c r="AB218" s="54">
        <f t="shared" si="100"/>
        <v>68.470191208732885</v>
      </c>
      <c r="AC218" s="54">
        <f t="shared" si="92"/>
        <v>1.7739496058386235</v>
      </c>
    </row>
    <row r="219" spans="1:29" x14ac:dyDescent="0.25">
      <c r="A219" s="61">
        <f t="shared" si="93"/>
        <v>18.739110022701524</v>
      </c>
      <c r="B219" s="43">
        <f t="shared" si="101"/>
        <v>525</v>
      </c>
      <c r="C219" s="42">
        <f t="shared" ref="C219:I234" si="108">C218</f>
        <v>99.542600000000007</v>
      </c>
      <c r="D219" s="51">
        <f t="shared" si="108"/>
        <v>1700</v>
      </c>
      <c r="E219" s="56">
        <f t="shared" si="108"/>
        <v>0.2</v>
      </c>
      <c r="F219" s="57">
        <f t="shared" si="108"/>
        <v>980.23210993750001</v>
      </c>
      <c r="G219" s="58">
        <f t="shared" si="108"/>
        <v>2.6584931595742973E-4</v>
      </c>
      <c r="H219" s="58">
        <f t="shared" si="108"/>
        <v>4.3110319016750285E-4</v>
      </c>
      <c r="I219" s="48">
        <f t="shared" si="108"/>
        <v>99.542600000000007</v>
      </c>
      <c r="J219" s="49">
        <f t="shared" si="102"/>
        <v>7.7822977268751448E-3</v>
      </c>
      <c r="K219" s="50">
        <f t="shared" si="103"/>
        <v>18.739110022701524</v>
      </c>
      <c r="L219" s="51">
        <f t="shared" si="85"/>
        <v>6877828.125992124</v>
      </c>
      <c r="M219" s="49">
        <f t="shared" si="86"/>
        <v>2.346938906943866E-2</v>
      </c>
      <c r="N219" s="43">
        <f t="shared" si="87"/>
        <v>689.82444026114399</v>
      </c>
      <c r="O219" s="43">
        <f t="shared" si="88"/>
        <v>689.82444026114399</v>
      </c>
      <c r="P219" s="52">
        <f t="shared" si="104"/>
        <v>42.425684680148329</v>
      </c>
      <c r="Q219" s="52">
        <f t="shared" si="95"/>
        <v>68.797799779109596</v>
      </c>
      <c r="R219" s="54">
        <f t="shared" si="105"/>
        <v>8.8031107970115379</v>
      </c>
      <c r="S219" s="54">
        <f t="shared" si="96"/>
        <v>1482.0692541845344</v>
      </c>
      <c r="T219" s="54">
        <f t="shared" si="97"/>
        <v>732.25012494129237</v>
      </c>
      <c r="U219" s="54">
        <f t="shared" si="98"/>
        <v>749.81912924324206</v>
      </c>
      <c r="V219" s="54">
        <f t="shared" si="89"/>
        <v>7177.7508497320105</v>
      </c>
      <c r="W219" s="54">
        <f t="shared" si="90"/>
        <v>16428.688700605919</v>
      </c>
      <c r="X219" s="54">
        <f t="shared" si="91"/>
        <v>16822.865079175303</v>
      </c>
      <c r="Y219" s="54">
        <f t="shared" si="99"/>
        <v>33251.553779781221</v>
      </c>
      <c r="Z219" s="43">
        <f t="shared" si="106"/>
        <v>28.875000000000004</v>
      </c>
      <c r="AA219" s="54">
        <f t="shared" si="107"/>
        <v>1.7575961494075327</v>
      </c>
      <c r="AB219" s="54">
        <f t="shared" si="100"/>
        <v>68.797799779109596</v>
      </c>
      <c r="AC219" s="54">
        <f t="shared" si="92"/>
        <v>1.7575961494075327</v>
      </c>
    </row>
    <row r="220" spans="1:29" x14ac:dyDescent="0.25">
      <c r="A220" s="61">
        <f t="shared" si="93"/>
        <v>18.828343879952484</v>
      </c>
      <c r="B220" s="43">
        <f t="shared" si="101"/>
        <v>527.5</v>
      </c>
      <c r="C220" s="42">
        <f t="shared" si="108"/>
        <v>99.542600000000007</v>
      </c>
      <c r="D220" s="51">
        <f t="shared" si="108"/>
        <v>1700</v>
      </c>
      <c r="E220" s="56">
        <f t="shared" si="108"/>
        <v>0.2</v>
      </c>
      <c r="F220" s="57">
        <f t="shared" si="108"/>
        <v>980.23210993750001</v>
      </c>
      <c r="G220" s="58">
        <f t="shared" si="108"/>
        <v>2.6584931595742973E-4</v>
      </c>
      <c r="H220" s="58">
        <f t="shared" si="108"/>
        <v>4.3110319016750285E-4</v>
      </c>
      <c r="I220" s="48">
        <f t="shared" si="108"/>
        <v>99.542600000000007</v>
      </c>
      <c r="J220" s="49">
        <f t="shared" si="102"/>
        <v>7.7822977268751448E-3</v>
      </c>
      <c r="K220" s="50">
        <f t="shared" si="103"/>
        <v>18.828343879952484</v>
      </c>
      <c r="L220" s="51">
        <f t="shared" si="85"/>
        <v>6910579.6884968467</v>
      </c>
      <c r="M220" s="49">
        <f t="shared" si="86"/>
        <v>2.3469192695567784E-2</v>
      </c>
      <c r="N220" s="43">
        <f t="shared" si="87"/>
        <v>696.40401208851222</v>
      </c>
      <c r="O220" s="43">
        <f t="shared" si="88"/>
        <v>696.40401208851222</v>
      </c>
      <c r="P220" s="52">
        <f t="shared" si="104"/>
        <v>42.627711750053791</v>
      </c>
      <c r="Q220" s="52">
        <f t="shared" si="95"/>
        <v>69.125408349486307</v>
      </c>
      <c r="R220" s="54">
        <f t="shared" si="105"/>
        <v>8.8031107970115379</v>
      </c>
      <c r="S220" s="54">
        <f t="shared" si="96"/>
        <v>1495.758033479553</v>
      </c>
      <c r="T220" s="54">
        <f t="shared" si="97"/>
        <v>739.03172383856599</v>
      </c>
      <c r="U220" s="54">
        <f t="shared" si="98"/>
        <v>756.72630964098698</v>
      </c>
      <c r="V220" s="54">
        <f t="shared" si="89"/>
        <v>7244.2262596902538</v>
      </c>
      <c r="W220" s="54">
        <f t="shared" si="90"/>
        <v>16659.796338668526</v>
      </c>
      <c r="X220" s="54">
        <f t="shared" si="91"/>
        <v>17058.680698103446</v>
      </c>
      <c r="Y220" s="54">
        <f t="shared" si="99"/>
        <v>33718.477036771976</v>
      </c>
      <c r="Z220" s="43">
        <f t="shared" si="106"/>
        <v>29.012500000000003</v>
      </c>
      <c r="AA220" s="54">
        <f t="shared" si="107"/>
        <v>1.7414678673268058</v>
      </c>
      <c r="AB220" s="54">
        <f t="shared" si="100"/>
        <v>69.125408349486307</v>
      </c>
      <c r="AC220" s="54">
        <f t="shared" si="92"/>
        <v>1.7414678673268058</v>
      </c>
    </row>
    <row r="221" spans="1:29" x14ac:dyDescent="0.25">
      <c r="A221" s="61">
        <f t="shared" si="93"/>
        <v>18.917577737203445</v>
      </c>
      <c r="B221" s="43">
        <f t="shared" si="101"/>
        <v>530</v>
      </c>
      <c r="C221" s="42">
        <f t="shared" si="108"/>
        <v>99.542600000000007</v>
      </c>
      <c r="D221" s="51">
        <f t="shared" si="108"/>
        <v>1700</v>
      </c>
      <c r="E221" s="56">
        <f t="shared" si="108"/>
        <v>0.2</v>
      </c>
      <c r="F221" s="57">
        <f t="shared" si="108"/>
        <v>980.23210993750001</v>
      </c>
      <c r="G221" s="58">
        <f t="shared" si="108"/>
        <v>2.6584931595742973E-4</v>
      </c>
      <c r="H221" s="58">
        <f t="shared" si="108"/>
        <v>4.3110319016750285E-4</v>
      </c>
      <c r="I221" s="48">
        <f t="shared" si="108"/>
        <v>99.542600000000007</v>
      </c>
      <c r="J221" s="49">
        <f t="shared" si="102"/>
        <v>7.7822977268751448E-3</v>
      </c>
      <c r="K221" s="50">
        <f t="shared" si="103"/>
        <v>18.917577737203445</v>
      </c>
      <c r="L221" s="51">
        <f t="shared" si="85"/>
        <v>6943331.2510015713</v>
      </c>
      <c r="M221" s="49">
        <f t="shared" si="86"/>
        <v>2.3468998078407761E-2</v>
      </c>
      <c r="N221" s="43">
        <f t="shared" si="87"/>
        <v>703.01481036666382</v>
      </c>
      <c r="O221" s="43">
        <f t="shared" si="88"/>
        <v>703.01481036666382</v>
      </c>
      <c r="P221" s="52">
        <f t="shared" si="104"/>
        <v>42.829738819959253</v>
      </c>
      <c r="Q221" s="52">
        <f t="shared" si="95"/>
        <v>69.453016919863018</v>
      </c>
      <c r="R221" s="54">
        <f t="shared" si="105"/>
        <v>8.8031107970115379</v>
      </c>
      <c r="S221" s="54">
        <f t="shared" si="96"/>
        <v>1509.5092656761383</v>
      </c>
      <c r="T221" s="54">
        <f t="shared" si="97"/>
        <v>745.84454918662311</v>
      </c>
      <c r="U221" s="54">
        <f t="shared" si="98"/>
        <v>763.66471648951529</v>
      </c>
      <c r="V221" s="54">
        <f t="shared" si="89"/>
        <v>7311.0077613458707</v>
      </c>
      <c r="W221" s="54">
        <f t="shared" si="90"/>
        <v>16893.06030209018</v>
      </c>
      <c r="X221" s="54">
        <f t="shared" si="91"/>
        <v>17296.679476044574</v>
      </c>
      <c r="Y221" s="54">
        <f t="shared" si="99"/>
        <v>34189.739778134754</v>
      </c>
      <c r="Z221" s="43">
        <f t="shared" si="106"/>
        <v>29.150000000000002</v>
      </c>
      <c r="AA221" s="54">
        <f t="shared" si="107"/>
        <v>1.7255606431709278</v>
      </c>
      <c r="AB221" s="54">
        <f t="shared" si="100"/>
        <v>69.453016919863018</v>
      </c>
      <c r="AC221" s="54">
        <f t="shared" si="92"/>
        <v>1.7255606431709278</v>
      </c>
    </row>
    <row r="222" spans="1:29" x14ac:dyDescent="0.25">
      <c r="A222" s="61">
        <f t="shared" si="93"/>
        <v>19.006811594454408</v>
      </c>
      <c r="B222" s="43">
        <f t="shared" si="101"/>
        <v>532.5</v>
      </c>
      <c r="C222" s="42">
        <f t="shared" si="108"/>
        <v>99.542600000000007</v>
      </c>
      <c r="D222" s="51">
        <f t="shared" si="108"/>
        <v>1700</v>
      </c>
      <c r="E222" s="56">
        <f t="shared" si="108"/>
        <v>0.2</v>
      </c>
      <c r="F222" s="57">
        <f t="shared" si="108"/>
        <v>980.23210993750001</v>
      </c>
      <c r="G222" s="58">
        <f t="shared" si="108"/>
        <v>2.6584931595742973E-4</v>
      </c>
      <c r="H222" s="58">
        <f t="shared" si="108"/>
        <v>4.3110319016750285E-4</v>
      </c>
      <c r="I222" s="48">
        <f t="shared" si="108"/>
        <v>99.542600000000007</v>
      </c>
      <c r="J222" s="49">
        <f t="shared" si="102"/>
        <v>7.7822977268751448E-3</v>
      </c>
      <c r="K222" s="50">
        <f t="shared" si="103"/>
        <v>19.006811594454408</v>
      </c>
      <c r="L222" s="51">
        <f t="shared" si="85"/>
        <v>6976082.8135062978</v>
      </c>
      <c r="M222" s="49">
        <f t="shared" si="86"/>
        <v>2.3468805194083009E-2</v>
      </c>
      <c r="N222" s="43">
        <f t="shared" si="87"/>
        <v>709.65683508117024</v>
      </c>
      <c r="O222" s="43">
        <f t="shared" si="88"/>
        <v>709.65683508117024</v>
      </c>
      <c r="P222" s="52">
        <f t="shared" si="104"/>
        <v>43.03176588986473</v>
      </c>
      <c r="Q222" s="52">
        <f t="shared" si="95"/>
        <v>69.780625490239743</v>
      </c>
      <c r="R222" s="54">
        <f t="shared" si="105"/>
        <v>8.8031107970115379</v>
      </c>
      <c r="S222" s="54">
        <f t="shared" si="96"/>
        <v>1523.3229507454334</v>
      </c>
      <c r="T222" s="54">
        <f t="shared" si="97"/>
        <v>752.68860097103493</v>
      </c>
      <c r="U222" s="54">
        <f t="shared" si="98"/>
        <v>770.6343497743984</v>
      </c>
      <c r="V222" s="54">
        <f t="shared" si="89"/>
        <v>7378.0953545574257</v>
      </c>
      <c r="W222" s="54">
        <f t="shared" si="90"/>
        <v>17128.490599020344</v>
      </c>
      <c r="X222" s="54">
        <f t="shared" si="91"/>
        <v>17536.871421148167</v>
      </c>
      <c r="Y222" s="54">
        <f t="shared" si="99"/>
        <v>34665.362020168512</v>
      </c>
      <c r="Z222" s="43">
        <f t="shared" si="106"/>
        <v>29.287500000000005</v>
      </c>
      <c r="AA222" s="54">
        <f t="shared" si="107"/>
        <v>1.7098704541820566</v>
      </c>
      <c r="AB222" s="54">
        <f t="shared" si="100"/>
        <v>69.780625490239743</v>
      </c>
      <c r="AC222" s="54">
        <f t="shared" si="92"/>
        <v>1.7098704541820566</v>
      </c>
    </row>
    <row r="223" spans="1:29" x14ac:dyDescent="0.25">
      <c r="A223" s="61">
        <f t="shared" si="93"/>
        <v>19.096045451705368</v>
      </c>
      <c r="B223" s="43">
        <f t="shared" si="101"/>
        <v>535</v>
      </c>
      <c r="C223" s="42">
        <f t="shared" si="108"/>
        <v>99.542600000000007</v>
      </c>
      <c r="D223" s="51">
        <f t="shared" si="108"/>
        <v>1700</v>
      </c>
      <c r="E223" s="56">
        <f t="shared" si="108"/>
        <v>0.2</v>
      </c>
      <c r="F223" s="57">
        <f t="shared" si="108"/>
        <v>980.23210993750001</v>
      </c>
      <c r="G223" s="58">
        <f t="shared" si="108"/>
        <v>2.6584931595742973E-4</v>
      </c>
      <c r="H223" s="58">
        <f t="shared" si="108"/>
        <v>4.3110319016750285E-4</v>
      </c>
      <c r="I223" s="48">
        <f t="shared" si="108"/>
        <v>99.542600000000007</v>
      </c>
      <c r="J223" s="49">
        <f t="shared" si="102"/>
        <v>7.7822977268751448E-3</v>
      </c>
      <c r="K223" s="50">
        <f t="shared" si="103"/>
        <v>19.096045451705368</v>
      </c>
      <c r="L223" s="51">
        <f t="shared" si="85"/>
        <v>7008834.3760110214</v>
      </c>
      <c r="M223" s="49">
        <f t="shared" si="86"/>
        <v>2.3468614019152317E-2</v>
      </c>
      <c r="N223" s="43">
        <f t="shared" si="87"/>
        <v>716.33008621773172</v>
      </c>
      <c r="O223" s="43">
        <f t="shared" si="88"/>
        <v>716.33008621773172</v>
      </c>
      <c r="P223" s="52">
        <f t="shared" si="104"/>
        <v>43.233792959770199</v>
      </c>
      <c r="Q223" s="52">
        <f t="shared" si="95"/>
        <v>70.108234060616439</v>
      </c>
      <c r="R223" s="54">
        <f t="shared" si="105"/>
        <v>8.8031107970115379</v>
      </c>
      <c r="S223" s="54">
        <f t="shared" si="96"/>
        <v>1537.1990886588385</v>
      </c>
      <c r="T223" s="54">
        <f t="shared" si="97"/>
        <v>759.56387917750192</v>
      </c>
      <c r="U223" s="54">
        <f t="shared" si="98"/>
        <v>777.63520948133657</v>
      </c>
      <c r="V223" s="54">
        <f t="shared" si="89"/>
        <v>7445.4890391847503</v>
      </c>
      <c r="W223" s="54">
        <f t="shared" si="90"/>
        <v>17366.097237605278</v>
      </c>
      <c r="X223" s="54">
        <f t="shared" si="91"/>
        <v>17779.266541560472</v>
      </c>
      <c r="Y223" s="54">
        <f t="shared" si="99"/>
        <v>35145.363779165753</v>
      </c>
      <c r="Z223" s="43">
        <f t="shared" si="106"/>
        <v>29.425000000000004</v>
      </c>
      <c r="AA223" s="54">
        <f t="shared" si="107"/>
        <v>1.694393368723162</v>
      </c>
      <c r="AB223" s="54">
        <f t="shared" si="100"/>
        <v>70.108234060616439</v>
      </c>
      <c r="AC223" s="54">
        <f t="shared" si="92"/>
        <v>1.694393368723162</v>
      </c>
    </row>
    <row r="224" spans="1:29" x14ac:dyDescent="0.25">
      <c r="A224" s="61">
        <f t="shared" si="93"/>
        <v>19.185279308956325</v>
      </c>
      <c r="B224" s="43">
        <f t="shared" si="101"/>
        <v>537.5</v>
      </c>
      <c r="C224" s="42">
        <f t="shared" si="108"/>
        <v>99.542600000000007</v>
      </c>
      <c r="D224" s="51">
        <f t="shared" si="108"/>
        <v>1700</v>
      </c>
      <c r="E224" s="56">
        <f t="shared" si="108"/>
        <v>0.2</v>
      </c>
      <c r="F224" s="57">
        <f t="shared" si="108"/>
        <v>980.23210993750001</v>
      </c>
      <c r="G224" s="58">
        <f t="shared" si="108"/>
        <v>2.6584931595742973E-4</v>
      </c>
      <c r="H224" s="58">
        <f t="shared" si="108"/>
        <v>4.3110319016750285E-4</v>
      </c>
      <c r="I224" s="48">
        <f t="shared" si="108"/>
        <v>99.542600000000007</v>
      </c>
      <c r="J224" s="49">
        <f t="shared" si="102"/>
        <v>7.7822977268751448E-3</v>
      </c>
      <c r="K224" s="50">
        <f t="shared" si="103"/>
        <v>19.185279308956325</v>
      </c>
      <c r="L224" s="51">
        <f t="shared" si="85"/>
        <v>7041585.938515746</v>
      </c>
      <c r="M224" s="49">
        <f t="shared" si="86"/>
        <v>2.3468424530599004E-2</v>
      </c>
      <c r="N224" s="43">
        <f t="shared" si="87"/>
        <v>723.03456376217707</v>
      </c>
      <c r="O224" s="43">
        <f t="shared" si="88"/>
        <v>723.03456376217707</v>
      </c>
      <c r="P224" s="52">
        <f t="shared" si="104"/>
        <v>43.435820029675654</v>
      </c>
      <c r="Q224" s="52">
        <f t="shared" si="95"/>
        <v>70.43584263099315</v>
      </c>
      <c r="R224" s="54">
        <f t="shared" si="105"/>
        <v>8.8031107970115379</v>
      </c>
      <c r="S224" s="54">
        <f t="shared" si="96"/>
        <v>1551.1376793880113</v>
      </c>
      <c r="T224" s="54">
        <f t="shared" si="97"/>
        <v>766.47038379185278</v>
      </c>
      <c r="U224" s="54">
        <f t="shared" si="98"/>
        <v>784.66729559615874</v>
      </c>
      <c r="V224" s="54">
        <f t="shared" si="89"/>
        <v>7513.1888150889326</v>
      </c>
      <c r="W224" s="54">
        <f t="shared" si="90"/>
        <v>17605.890225988071</v>
      </c>
      <c r="X224" s="54">
        <f t="shared" si="91"/>
        <v>18023.874845424587</v>
      </c>
      <c r="Y224" s="54">
        <f t="shared" si="99"/>
        <v>35629.765071412658</v>
      </c>
      <c r="Z224" s="43">
        <f t="shared" si="106"/>
        <v>29.562500000000004</v>
      </c>
      <c r="AA224" s="54">
        <f t="shared" si="107"/>
        <v>1.6791255438116257</v>
      </c>
      <c r="AB224" s="54">
        <f t="shared" si="100"/>
        <v>70.43584263099315</v>
      </c>
      <c r="AC224" s="54">
        <f t="shared" si="92"/>
        <v>1.6791255438116257</v>
      </c>
    </row>
    <row r="225" spans="1:29" x14ac:dyDescent="0.25">
      <c r="A225" s="61">
        <f t="shared" si="93"/>
        <v>19.274513166207285</v>
      </c>
      <c r="B225" s="43">
        <f t="shared" si="101"/>
        <v>540</v>
      </c>
      <c r="C225" s="42">
        <f t="shared" si="108"/>
        <v>99.542600000000007</v>
      </c>
      <c r="D225" s="51">
        <f t="shared" si="108"/>
        <v>1700</v>
      </c>
      <c r="E225" s="56">
        <f t="shared" si="108"/>
        <v>0.2</v>
      </c>
      <c r="F225" s="57">
        <f t="shared" si="108"/>
        <v>980.23210993750001</v>
      </c>
      <c r="G225" s="58">
        <f t="shared" si="108"/>
        <v>2.6584931595742973E-4</v>
      </c>
      <c r="H225" s="58">
        <f t="shared" si="108"/>
        <v>4.3110319016750285E-4</v>
      </c>
      <c r="I225" s="48">
        <f t="shared" si="108"/>
        <v>99.542600000000007</v>
      </c>
      <c r="J225" s="49">
        <f t="shared" si="102"/>
        <v>7.7822977268751448E-3</v>
      </c>
      <c r="K225" s="50">
        <f t="shared" si="103"/>
        <v>19.274513166207285</v>
      </c>
      <c r="L225" s="51">
        <f t="shared" si="85"/>
        <v>7074337.5010204706</v>
      </c>
      <c r="M225" s="49">
        <f t="shared" si="86"/>
        <v>2.3468236705821238E-2</v>
      </c>
      <c r="N225" s="43">
        <f t="shared" si="87"/>
        <v>729.77026770046098</v>
      </c>
      <c r="O225" s="43">
        <f t="shared" si="88"/>
        <v>729.77026770046098</v>
      </c>
      <c r="P225" s="52">
        <f t="shared" si="104"/>
        <v>43.63784709958113</v>
      </c>
      <c r="Q225" s="52">
        <f t="shared" si="95"/>
        <v>70.763451201369861</v>
      </c>
      <c r="R225" s="54">
        <f t="shared" si="105"/>
        <v>8.8031107970115379</v>
      </c>
      <c r="S225" s="54">
        <f t="shared" si="96"/>
        <v>1565.1387229048614</v>
      </c>
      <c r="T225" s="54">
        <f t="shared" si="97"/>
        <v>773.40811480004209</v>
      </c>
      <c r="U225" s="54">
        <f t="shared" si="98"/>
        <v>791.73060810481934</v>
      </c>
      <c r="V225" s="54">
        <f t="shared" si="89"/>
        <v>7581.1946821322945</v>
      </c>
      <c r="W225" s="54">
        <f t="shared" si="90"/>
        <v>17847.879572308662</v>
      </c>
      <c r="X225" s="54">
        <f t="shared" si="91"/>
        <v>18270.706340880446</v>
      </c>
      <c r="Y225" s="54">
        <f t="shared" si="99"/>
        <v>36118.585913189105</v>
      </c>
      <c r="Z225" s="43">
        <f t="shared" si="106"/>
        <v>29.700000000000003</v>
      </c>
      <c r="AA225" s="54">
        <f t="shared" si="107"/>
        <v>1.6640632227303986</v>
      </c>
      <c r="AB225" s="54">
        <f t="shared" si="100"/>
        <v>70.763451201369861</v>
      </c>
      <c r="AC225" s="54">
        <f t="shared" si="92"/>
        <v>1.6640632227303986</v>
      </c>
    </row>
    <row r="226" spans="1:29" x14ac:dyDescent="0.25">
      <c r="A226" s="61">
        <f t="shared" si="93"/>
        <v>19.363747023458245</v>
      </c>
      <c r="B226" s="43">
        <f t="shared" si="101"/>
        <v>542.5</v>
      </c>
      <c r="C226" s="42">
        <f t="shared" si="108"/>
        <v>99.542600000000007</v>
      </c>
      <c r="D226" s="51">
        <f t="shared" si="108"/>
        <v>1700</v>
      </c>
      <c r="E226" s="56">
        <f t="shared" si="108"/>
        <v>0.2</v>
      </c>
      <c r="F226" s="57">
        <f t="shared" si="108"/>
        <v>980.23210993750001</v>
      </c>
      <c r="G226" s="58">
        <f t="shared" si="108"/>
        <v>2.6584931595742973E-4</v>
      </c>
      <c r="H226" s="58">
        <f t="shared" si="108"/>
        <v>4.3110319016750285E-4</v>
      </c>
      <c r="I226" s="48">
        <f t="shared" si="108"/>
        <v>99.542600000000007</v>
      </c>
      <c r="J226" s="49">
        <f t="shared" si="102"/>
        <v>7.7822977268751448E-3</v>
      </c>
      <c r="K226" s="50">
        <f t="shared" si="103"/>
        <v>19.363747023458245</v>
      </c>
      <c r="L226" s="51">
        <f t="shared" si="85"/>
        <v>7107089.0635251962</v>
      </c>
      <c r="M226" s="49">
        <f t="shared" si="86"/>
        <v>2.346805052262271E-2</v>
      </c>
      <c r="N226" s="43">
        <f t="shared" si="87"/>
        <v>736.53719801866043</v>
      </c>
      <c r="O226" s="43">
        <f t="shared" si="88"/>
        <v>736.53719801866043</v>
      </c>
      <c r="P226" s="52">
        <f t="shared" si="104"/>
        <v>43.839874169486592</v>
      </c>
      <c r="Q226" s="52">
        <f t="shared" si="95"/>
        <v>71.091059771746558</v>
      </c>
      <c r="R226" s="54">
        <f t="shared" si="105"/>
        <v>8.8031107970115379</v>
      </c>
      <c r="S226" s="54">
        <f t="shared" si="96"/>
        <v>1579.2022191815424</v>
      </c>
      <c r="T226" s="54">
        <f t="shared" si="97"/>
        <v>780.37707218814705</v>
      </c>
      <c r="U226" s="54">
        <f t="shared" si="98"/>
        <v>798.82514699339549</v>
      </c>
      <c r="V226" s="54">
        <f t="shared" si="89"/>
        <v>7649.5066401783615</v>
      </c>
      <c r="W226" s="54">
        <f t="shared" si="90"/>
        <v>18092.075284703835</v>
      </c>
      <c r="X226" s="54">
        <f t="shared" si="91"/>
        <v>18519.771036064831</v>
      </c>
      <c r="Y226" s="54">
        <f t="shared" si="99"/>
        <v>36611.846320768665</v>
      </c>
      <c r="Z226" s="43">
        <f t="shared" si="106"/>
        <v>29.837500000000002</v>
      </c>
      <c r="AA226" s="54">
        <f t="shared" si="107"/>
        <v>1.6492027327139458</v>
      </c>
      <c r="AB226" s="54">
        <f t="shared" si="100"/>
        <v>71.091059771746558</v>
      </c>
      <c r="AC226" s="54">
        <f t="shared" si="92"/>
        <v>1.6492027327139458</v>
      </c>
    </row>
    <row r="227" spans="1:29" x14ac:dyDescent="0.25">
      <c r="A227" s="61">
        <f t="shared" si="93"/>
        <v>19.452980880709202</v>
      </c>
      <c r="B227" s="43">
        <f t="shared" si="101"/>
        <v>545</v>
      </c>
      <c r="C227" s="42">
        <f t="shared" si="108"/>
        <v>99.542600000000007</v>
      </c>
      <c r="D227" s="51">
        <f t="shared" si="108"/>
        <v>1700</v>
      </c>
      <c r="E227" s="56">
        <f t="shared" si="108"/>
        <v>0.2</v>
      </c>
      <c r="F227" s="57">
        <f t="shared" si="108"/>
        <v>980.23210993750001</v>
      </c>
      <c r="G227" s="58">
        <f t="shared" si="108"/>
        <v>2.6584931595742973E-4</v>
      </c>
      <c r="H227" s="58">
        <f t="shared" si="108"/>
        <v>4.3110319016750285E-4</v>
      </c>
      <c r="I227" s="48">
        <f t="shared" si="108"/>
        <v>99.542600000000007</v>
      </c>
      <c r="J227" s="49">
        <f t="shared" si="102"/>
        <v>7.7822977268751448E-3</v>
      </c>
      <c r="K227" s="50">
        <f t="shared" si="103"/>
        <v>19.452980880709202</v>
      </c>
      <c r="L227" s="51">
        <f t="shared" si="85"/>
        <v>7139840.626029918</v>
      </c>
      <c r="M227" s="49">
        <f t="shared" si="86"/>
        <v>2.3467865959203565E-2</v>
      </c>
      <c r="N227" s="43">
        <f t="shared" si="87"/>
        <v>743.33535470297636</v>
      </c>
      <c r="O227" s="43">
        <f t="shared" si="88"/>
        <v>743.33535470297636</v>
      </c>
      <c r="P227" s="52">
        <f t="shared" si="104"/>
        <v>44.041901239392068</v>
      </c>
      <c r="Q227" s="52">
        <f t="shared" si="95"/>
        <v>71.418668342123283</v>
      </c>
      <c r="R227" s="54">
        <f t="shared" si="105"/>
        <v>8.8031107970115379</v>
      </c>
      <c r="S227" s="54">
        <f t="shared" si="96"/>
        <v>1593.3281681904564</v>
      </c>
      <c r="T227" s="54">
        <f t="shared" si="97"/>
        <v>787.37725594236838</v>
      </c>
      <c r="U227" s="54">
        <f t="shared" si="98"/>
        <v>805.95091224808812</v>
      </c>
      <c r="V227" s="54">
        <f t="shared" si="89"/>
        <v>7718.1246890918674</v>
      </c>
      <c r="W227" s="54">
        <f t="shared" si="90"/>
        <v>18338.487371307296</v>
      </c>
      <c r="X227" s="54">
        <f t="shared" si="91"/>
        <v>18771.078939111452</v>
      </c>
      <c r="Y227" s="54">
        <f t="shared" si="99"/>
        <v>37109.566310418748</v>
      </c>
      <c r="Z227" s="43">
        <f t="shared" si="106"/>
        <v>29.975000000000005</v>
      </c>
      <c r="AA227" s="54">
        <f t="shared" si="107"/>
        <v>1.6345404827062997</v>
      </c>
      <c r="AB227" s="54">
        <f t="shared" si="100"/>
        <v>71.418668342123283</v>
      </c>
      <c r="AC227" s="54">
        <f t="shared" si="92"/>
        <v>1.6345404827062997</v>
      </c>
    </row>
    <row r="228" spans="1:29" x14ac:dyDescent="0.25">
      <c r="A228" s="61">
        <f t="shared" si="93"/>
        <v>19.542214737960162</v>
      </c>
      <c r="B228" s="43">
        <f t="shared" si="101"/>
        <v>547.5</v>
      </c>
      <c r="C228" s="42">
        <f t="shared" si="108"/>
        <v>99.542600000000007</v>
      </c>
      <c r="D228" s="51">
        <f t="shared" si="108"/>
        <v>1700</v>
      </c>
      <c r="E228" s="56">
        <f t="shared" si="108"/>
        <v>0.2</v>
      </c>
      <c r="F228" s="57">
        <f t="shared" si="108"/>
        <v>980.23210993750001</v>
      </c>
      <c r="G228" s="58">
        <f t="shared" si="108"/>
        <v>2.6584931595742973E-4</v>
      </c>
      <c r="H228" s="58">
        <f t="shared" si="108"/>
        <v>4.3110319016750285E-4</v>
      </c>
      <c r="I228" s="48">
        <f t="shared" si="108"/>
        <v>99.542600000000007</v>
      </c>
      <c r="J228" s="49">
        <f t="shared" si="102"/>
        <v>7.7822977268751448E-3</v>
      </c>
      <c r="K228" s="50">
        <f t="shared" si="103"/>
        <v>19.542214737960162</v>
      </c>
      <c r="L228" s="51">
        <f t="shared" si="85"/>
        <v>7172592.1885346435</v>
      </c>
      <c r="M228" s="49">
        <f t="shared" si="86"/>
        <v>2.3467682994151494E-2</v>
      </c>
      <c r="N228" s="43">
        <f t="shared" si="87"/>
        <v>750.16473773972939</v>
      </c>
      <c r="O228" s="43">
        <f t="shared" si="88"/>
        <v>750.16473773972939</v>
      </c>
      <c r="P228" s="52">
        <f t="shared" si="104"/>
        <v>44.243928309297523</v>
      </c>
      <c r="Q228" s="52">
        <f t="shared" si="95"/>
        <v>71.74627691249998</v>
      </c>
      <c r="R228" s="54">
        <f t="shared" si="105"/>
        <v>8.8031107970115379</v>
      </c>
      <c r="S228" s="54">
        <f t="shared" si="96"/>
        <v>1607.5165699042445</v>
      </c>
      <c r="T228" s="54">
        <f t="shared" si="97"/>
        <v>794.40866604902692</v>
      </c>
      <c r="U228" s="54">
        <f t="shared" si="98"/>
        <v>813.10790385521784</v>
      </c>
      <c r="V228" s="54">
        <f t="shared" si="89"/>
        <v>7787.0488287387243</v>
      </c>
      <c r="W228" s="54">
        <f t="shared" si="90"/>
        <v>18587.125840249668</v>
      </c>
      <c r="X228" s="54">
        <f t="shared" si="91"/>
        <v>19024.64005815093</v>
      </c>
      <c r="Y228" s="54">
        <f t="shared" si="99"/>
        <v>37611.765898400598</v>
      </c>
      <c r="Z228" s="43">
        <f t="shared" si="106"/>
        <v>30.112500000000004</v>
      </c>
      <c r="AA228" s="54">
        <f t="shared" si="107"/>
        <v>1.6200729611886848</v>
      </c>
      <c r="AB228" s="54">
        <f t="shared" si="100"/>
        <v>71.74627691249998</v>
      </c>
      <c r="AC228" s="54">
        <f t="shared" si="92"/>
        <v>1.6200729611886848</v>
      </c>
    </row>
    <row r="229" spans="1:29" x14ac:dyDescent="0.25">
      <c r="A229" s="61">
        <f t="shared" si="93"/>
        <v>19.631448595211122</v>
      </c>
      <c r="B229" s="43">
        <f t="shared" si="101"/>
        <v>550</v>
      </c>
      <c r="C229" s="42">
        <f t="shared" si="108"/>
        <v>99.542600000000007</v>
      </c>
      <c r="D229" s="51">
        <f t="shared" si="108"/>
        <v>1700</v>
      </c>
      <c r="E229" s="56">
        <f t="shared" si="108"/>
        <v>0.2</v>
      </c>
      <c r="F229" s="57">
        <f t="shared" si="108"/>
        <v>980.23210993750001</v>
      </c>
      <c r="G229" s="58">
        <f t="shared" si="108"/>
        <v>2.6584931595742973E-4</v>
      </c>
      <c r="H229" s="58">
        <f t="shared" si="108"/>
        <v>4.3110319016750285E-4</v>
      </c>
      <c r="I229" s="48">
        <f t="shared" si="108"/>
        <v>99.542600000000007</v>
      </c>
      <c r="J229" s="49">
        <f t="shared" si="102"/>
        <v>7.7822977268751448E-3</v>
      </c>
      <c r="K229" s="50">
        <f t="shared" si="103"/>
        <v>19.631448595211122</v>
      </c>
      <c r="L229" s="51">
        <f t="shared" si="85"/>
        <v>7205343.7510393681</v>
      </c>
      <c r="M229" s="49">
        <f t="shared" si="86"/>
        <v>2.3467501606433152E-2</v>
      </c>
      <c r="N229" s="43">
        <f t="shared" si="87"/>
        <v>757.02534711535986</v>
      </c>
      <c r="O229" s="43">
        <f t="shared" si="88"/>
        <v>757.02534711535986</v>
      </c>
      <c r="P229" s="52">
        <f t="shared" si="104"/>
        <v>44.445955379203006</v>
      </c>
      <c r="Q229" s="52">
        <f t="shared" si="95"/>
        <v>72.073885482876719</v>
      </c>
      <c r="R229" s="54">
        <f t="shared" si="105"/>
        <v>8.8031107970115379</v>
      </c>
      <c r="S229" s="54">
        <f t="shared" si="96"/>
        <v>1621.7674242957878</v>
      </c>
      <c r="T229" s="54">
        <f t="shared" si="97"/>
        <v>801.47130249456291</v>
      </c>
      <c r="U229" s="54">
        <f t="shared" si="98"/>
        <v>820.29612180122501</v>
      </c>
      <c r="V229" s="54">
        <f t="shared" si="89"/>
        <v>7856.2790589860169</v>
      </c>
      <c r="W229" s="54">
        <f t="shared" si="90"/>
        <v>18838.000699658529</v>
      </c>
      <c r="X229" s="54">
        <f t="shared" si="91"/>
        <v>19280.464401310845</v>
      </c>
      <c r="Y229" s="54">
        <f t="shared" si="99"/>
        <v>38118.465100969377</v>
      </c>
      <c r="Z229" s="43">
        <f t="shared" si="106"/>
        <v>30.250000000000004</v>
      </c>
      <c r="AA229" s="54">
        <f t="shared" si="107"/>
        <v>1.6057967340742447</v>
      </c>
      <c r="AB229" s="54">
        <f t="shared" si="100"/>
        <v>72.073885482876719</v>
      </c>
      <c r="AC229" s="54">
        <f t="shared" si="92"/>
        <v>1.6057967340742447</v>
      </c>
    </row>
    <row r="230" spans="1:29" x14ac:dyDescent="0.25">
      <c r="A230" s="61">
        <f t="shared" si="93"/>
        <v>19.720682452462082</v>
      </c>
      <c r="B230" s="43">
        <f t="shared" si="101"/>
        <v>552.5</v>
      </c>
      <c r="C230" s="42">
        <f t="shared" si="108"/>
        <v>99.542600000000007</v>
      </c>
      <c r="D230" s="51">
        <f t="shared" si="108"/>
        <v>1700</v>
      </c>
      <c r="E230" s="56">
        <f t="shared" si="108"/>
        <v>0.2</v>
      </c>
      <c r="F230" s="57">
        <f t="shared" si="108"/>
        <v>980.23210993750001</v>
      </c>
      <c r="G230" s="58">
        <f t="shared" si="108"/>
        <v>2.6584931595742973E-4</v>
      </c>
      <c r="H230" s="58">
        <f t="shared" si="108"/>
        <v>4.3110319016750285E-4</v>
      </c>
      <c r="I230" s="48">
        <f t="shared" si="108"/>
        <v>99.542600000000007</v>
      </c>
      <c r="J230" s="49">
        <f t="shared" si="102"/>
        <v>7.7822977268751448E-3</v>
      </c>
      <c r="K230" s="50">
        <f t="shared" si="103"/>
        <v>19.720682452462082</v>
      </c>
      <c r="L230" s="51">
        <f t="shared" si="85"/>
        <v>7238095.3135440908</v>
      </c>
      <c r="M230" s="49">
        <f t="shared" si="86"/>
        <v>2.3467321775385758E-2</v>
      </c>
      <c r="N230" s="43">
        <f t="shared" si="87"/>
        <v>763.91718281642557</v>
      </c>
      <c r="O230" s="43">
        <f t="shared" si="88"/>
        <v>763.91718281642557</v>
      </c>
      <c r="P230" s="52">
        <f t="shared" si="104"/>
        <v>44.647982449108476</v>
      </c>
      <c r="Q230" s="52">
        <f t="shared" si="95"/>
        <v>72.401494053253415</v>
      </c>
      <c r="R230" s="54">
        <f t="shared" si="105"/>
        <v>8.8031107970115379</v>
      </c>
      <c r="S230" s="54">
        <f t="shared" si="96"/>
        <v>1636.0807313382013</v>
      </c>
      <c r="T230" s="54">
        <f t="shared" si="97"/>
        <v>808.56516526553401</v>
      </c>
      <c r="U230" s="54">
        <f t="shared" si="98"/>
        <v>827.51556607266741</v>
      </c>
      <c r="V230" s="54">
        <f t="shared" si="89"/>
        <v>7925.8153797019777</v>
      </c>
      <c r="W230" s="54">
        <f t="shared" si="90"/>
        <v>19091.121957658437</v>
      </c>
      <c r="X230" s="54">
        <f t="shared" si="91"/>
        <v>19538.561976715759</v>
      </c>
      <c r="Y230" s="54">
        <f t="shared" si="99"/>
        <v>38629.683934374196</v>
      </c>
      <c r="Z230" s="43">
        <f t="shared" si="106"/>
        <v>30.387500000000003</v>
      </c>
      <c r="AA230" s="54">
        <f t="shared" si="107"/>
        <v>1.5917084426675092</v>
      </c>
      <c r="AB230" s="54">
        <f t="shared" si="100"/>
        <v>72.401494053253415</v>
      </c>
      <c r="AC230" s="54">
        <f t="shared" si="92"/>
        <v>1.5917084426675092</v>
      </c>
    </row>
    <row r="231" spans="1:29" x14ac:dyDescent="0.25">
      <c r="A231" s="61">
        <f t="shared" si="93"/>
        <v>19.809916309713046</v>
      </c>
      <c r="B231" s="43">
        <f t="shared" si="101"/>
        <v>555</v>
      </c>
      <c r="C231" s="42">
        <f t="shared" si="108"/>
        <v>99.542600000000007</v>
      </c>
      <c r="D231" s="51">
        <f t="shared" si="108"/>
        <v>1700</v>
      </c>
      <c r="E231" s="56">
        <f t="shared" si="108"/>
        <v>0.2</v>
      </c>
      <c r="F231" s="57">
        <f t="shared" si="108"/>
        <v>980.23210993750001</v>
      </c>
      <c r="G231" s="58">
        <f t="shared" si="108"/>
        <v>2.6584931595742973E-4</v>
      </c>
      <c r="H231" s="58">
        <f t="shared" si="108"/>
        <v>4.3110319016750285E-4</v>
      </c>
      <c r="I231" s="48">
        <f t="shared" si="108"/>
        <v>99.542600000000007</v>
      </c>
      <c r="J231" s="49">
        <f t="shared" si="102"/>
        <v>7.7822977268751448E-3</v>
      </c>
      <c r="K231" s="50">
        <f t="shared" si="103"/>
        <v>19.809916309713046</v>
      </c>
      <c r="L231" s="51">
        <f t="shared" si="85"/>
        <v>7270846.8760488173</v>
      </c>
      <c r="M231" s="49">
        <f t="shared" si="86"/>
        <v>2.3467143480708927E-2</v>
      </c>
      <c r="N231" s="43">
        <f t="shared" si="87"/>
        <v>770.84024482959967</v>
      </c>
      <c r="O231" s="43">
        <f t="shared" si="88"/>
        <v>770.84024482959967</v>
      </c>
      <c r="P231" s="52">
        <f t="shared" si="104"/>
        <v>44.850009519013938</v>
      </c>
      <c r="Q231" s="52">
        <f t="shared" si="95"/>
        <v>72.729102623630141</v>
      </c>
      <c r="R231" s="54">
        <f t="shared" si="105"/>
        <v>8.8031107970115379</v>
      </c>
      <c r="S231" s="54">
        <f t="shared" si="96"/>
        <v>1650.4564910048316</v>
      </c>
      <c r="T231" s="54">
        <f t="shared" si="97"/>
        <v>815.69025434861362</v>
      </c>
      <c r="U231" s="54">
        <f t="shared" si="98"/>
        <v>834.76623665621833</v>
      </c>
      <c r="V231" s="54">
        <f t="shared" si="89"/>
        <v>7995.6577907559758</v>
      </c>
      <c r="W231" s="54">
        <f t="shared" si="90"/>
        <v>19346.49962237096</v>
      </c>
      <c r="X231" s="54">
        <f t="shared" si="91"/>
        <v>19798.942792487229</v>
      </c>
      <c r="Y231" s="54">
        <f t="shared" si="99"/>
        <v>39145.442414858189</v>
      </c>
      <c r="Z231" s="43">
        <f t="shared" si="106"/>
        <v>30.525000000000002</v>
      </c>
      <c r="AA231" s="54">
        <f t="shared" si="107"/>
        <v>1.5778048016863471</v>
      </c>
      <c r="AB231" s="54">
        <f t="shared" si="100"/>
        <v>72.729102623630141</v>
      </c>
      <c r="AC231" s="54">
        <f t="shared" si="92"/>
        <v>1.5778048016863471</v>
      </c>
    </row>
    <row r="232" spans="1:29" x14ac:dyDescent="0.25">
      <c r="A232" s="61">
        <f t="shared" si="93"/>
        <v>19.899150166964002</v>
      </c>
      <c r="B232" s="43">
        <f t="shared" si="101"/>
        <v>557.5</v>
      </c>
      <c r="C232" s="42">
        <f t="shared" si="108"/>
        <v>99.542600000000007</v>
      </c>
      <c r="D232" s="51">
        <f t="shared" si="108"/>
        <v>1700</v>
      </c>
      <c r="E232" s="56">
        <f t="shared" si="108"/>
        <v>0.2</v>
      </c>
      <c r="F232" s="57">
        <f t="shared" si="108"/>
        <v>980.23210993750001</v>
      </c>
      <c r="G232" s="58">
        <f t="shared" si="108"/>
        <v>2.6584931595742973E-4</v>
      </c>
      <c r="H232" s="58">
        <f t="shared" si="108"/>
        <v>4.3110319016750285E-4</v>
      </c>
      <c r="I232" s="48">
        <f t="shared" si="108"/>
        <v>99.542600000000007</v>
      </c>
      <c r="J232" s="49">
        <f t="shared" si="102"/>
        <v>7.7822977268751448E-3</v>
      </c>
      <c r="K232" s="50">
        <f t="shared" si="103"/>
        <v>19.899150166964002</v>
      </c>
      <c r="L232" s="51">
        <f t="shared" si="85"/>
        <v>7303598.438553541</v>
      </c>
      <c r="M232" s="49">
        <f t="shared" si="86"/>
        <v>2.346696670245672E-2</v>
      </c>
      <c r="N232" s="43">
        <f t="shared" si="87"/>
        <v>777.79453314166983</v>
      </c>
      <c r="O232" s="43">
        <f t="shared" si="88"/>
        <v>777.79453314166983</v>
      </c>
      <c r="P232" s="52">
        <f t="shared" si="104"/>
        <v>45.052036588919407</v>
      </c>
      <c r="Q232" s="52">
        <f t="shared" si="95"/>
        <v>73.056711194006851</v>
      </c>
      <c r="R232" s="54">
        <f t="shared" si="105"/>
        <v>8.8031107970115379</v>
      </c>
      <c r="S232" s="54">
        <f t="shared" si="96"/>
        <v>1664.8947032692543</v>
      </c>
      <c r="T232" s="54">
        <f t="shared" si="97"/>
        <v>822.84656973058918</v>
      </c>
      <c r="U232" s="54">
        <f t="shared" si="98"/>
        <v>842.04813353866518</v>
      </c>
      <c r="V232" s="54">
        <f t="shared" si="89"/>
        <v>8065.8062920184966</v>
      </c>
      <c r="W232" s="54">
        <f t="shared" si="90"/>
        <v>19604.143701914676</v>
      </c>
      <c r="X232" s="54">
        <f t="shared" si="91"/>
        <v>20061.61685674384</v>
      </c>
      <c r="Y232" s="54">
        <f t="shared" si="99"/>
        <v>39665.760558658512</v>
      </c>
      <c r="Z232" s="43">
        <f t="shared" si="106"/>
        <v>30.662500000000005</v>
      </c>
      <c r="AA232" s="54">
        <f t="shared" si="107"/>
        <v>1.5640825973442183</v>
      </c>
      <c r="AB232" s="54">
        <f t="shared" si="100"/>
        <v>73.056711194006851</v>
      </c>
      <c r="AC232" s="54">
        <f t="shared" si="92"/>
        <v>1.5640825973442183</v>
      </c>
    </row>
    <row r="233" spans="1:29" x14ac:dyDescent="0.25">
      <c r="A233" s="61">
        <f t="shared" si="93"/>
        <v>19.988384024214962</v>
      </c>
      <c r="B233" s="43">
        <f t="shared" si="101"/>
        <v>560</v>
      </c>
      <c r="C233" s="42">
        <f t="shared" si="108"/>
        <v>99.542600000000007</v>
      </c>
      <c r="D233" s="51">
        <f t="shared" si="108"/>
        <v>1700</v>
      </c>
      <c r="E233" s="56">
        <f t="shared" si="108"/>
        <v>0.2</v>
      </c>
      <c r="F233" s="57">
        <f t="shared" si="108"/>
        <v>980.23210993750001</v>
      </c>
      <c r="G233" s="58">
        <f t="shared" si="108"/>
        <v>2.6584931595742973E-4</v>
      </c>
      <c r="H233" s="58">
        <f t="shared" si="108"/>
        <v>4.3110319016750285E-4</v>
      </c>
      <c r="I233" s="48">
        <f t="shared" si="108"/>
        <v>99.542600000000007</v>
      </c>
      <c r="J233" s="49">
        <f t="shared" si="102"/>
        <v>7.7822977268751448E-3</v>
      </c>
      <c r="K233" s="50">
        <f t="shared" si="103"/>
        <v>19.988384024214962</v>
      </c>
      <c r="L233" s="51">
        <f t="shared" si="85"/>
        <v>7336350.0010582646</v>
      </c>
      <c r="M233" s="49">
        <f t="shared" si="86"/>
        <v>2.3466791421029903E-2</v>
      </c>
      <c r="N233" s="43">
        <f t="shared" si="87"/>
        <v>784.78004773953739</v>
      </c>
      <c r="O233" s="43">
        <f t="shared" si="88"/>
        <v>784.78004773953739</v>
      </c>
      <c r="P233" s="52">
        <f t="shared" si="104"/>
        <v>45.254063658824869</v>
      </c>
      <c r="Q233" s="52">
        <f t="shared" si="95"/>
        <v>73.384319764383562</v>
      </c>
      <c r="R233" s="54">
        <f t="shared" si="105"/>
        <v>8.8031107970115379</v>
      </c>
      <c r="S233" s="54">
        <f t="shared" si="96"/>
        <v>1679.3953681052715</v>
      </c>
      <c r="T233" s="54">
        <f t="shared" si="97"/>
        <v>830.03411139836226</v>
      </c>
      <c r="U233" s="54">
        <f t="shared" si="98"/>
        <v>849.36125670690944</v>
      </c>
      <c r="V233" s="54">
        <f t="shared" si="89"/>
        <v>8136.2608833611457</v>
      </c>
      <c r="W233" s="54">
        <f t="shared" si="90"/>
        <v>19864.064204405251</v>
      </c>
      <c r="X233" s="54">
        <f t="shared" si="91"/>
        <v>20326.594177601248</v>
      </c>
      <c r="Y233" s="54">
        <f t="shared" si="99"/>
        <v>40190.658382006499</v>
      </c>
      <c r="Z233" s="43">
        <f t="shared" si="106"/>
        <v>30.800000000000004</v>
      </c>
      <c r="AA233" s="54">
        <f t="shared" si="107"/>
        <v>1.5505386854906302</v>
      </c>
      <c r="AB233" s="54">
        <f t="shared" si="100"/>
        <v>73.384319764383562</v>
      </c>
      <c r="AC233" s="54">
        <f t="shared" si="92"/>
        <v>1.5505386854906302</v>
      </c>
    </row>
    <row r="234" spans="1:29" x14ac:dyDescent="0.25">
      <c r="A234" s="61">
        <f t="shared" si="93"/>
        <v>20.077617881465923</v>
      </c>
      <c r="B234" s="43">
        <f t="shared" si="101"/>
        <v>562.5</v>
      </c>
      <c r="C234" s="42">
        <f t="shared" si="108"/>
        <v>99.542600000000007</v>
      </c>
      <c r="D234" s="51">
        <f t="shared" si="108"/>
        <v>1700</v>
      </c>
      <c r="E234" s="56">
        <f t="shared" si="108"/>
        <v>0.2</v>
      </c>
      <c r="F234" s="57">
        <f t="shared" si="108"/>
        <v>980.23210993750001</v>
      </c>
      <c r="G234" s="58">
        <f t="shared" si="108"/>
        <v>2.6584931595742973E-4</v>
      </c>
      <c r="H234" s="58">
        <f t="shared" si="108"/>
        <v>4.3110319016750285E-4</v>
      </c>
      <c r="I234" s="48">
        <f t="shared" si="108"/>
        <v>99.542600000000007</v>
      </c>
      <c r="J234" s="49">
        <f t="shared" si="102"/>
        <v>7.7822977268751448E-3</v>
      </c>
      <c r="K234" s="50">
        <f t="shared" si="103"/>
        <v>20.077617881465923</v>
      </c>
      <c r="L234" s="51">
        <f t="shared" si="85"/>
        <v>7369101.5635629902</v>
      </c>
      <c r="M234" s="49">
        <f t="shared" si="86"/>
        <v>2.3466617617168426E-2</v>
      </c>
      <c r="N234" s="43">
        <f t="shared" si="87"/>
        <v>791.79678861021489</v>
      </c>
      <c r="O234" s="43">
        <f t="shared" si="88"/>
        <v>791.79678861021489</v>
      </c>
      <c r="P234" s="52">
        <f t="shared" si="104"/>
        <v>45.456090728730345</v>
      </c>
      <c r="Q234" s="52">
        <f t="shared" si="95"/>
        <v>73.711928334760273</v>
      </c>
      <c r="R234" s="54">
        <f t="shared" si="105"/>
        <v>8.8031107970115379</v>
      </c>
      <c r="S234" s="54">
        <f t="shared" si="96"/>
        <v>1693.9584854869088</v>
      </c>
      <c r="T234" s="54">
        <f t="shared" si="97"/>
        <v>837.25287933894526</v>
      </c>
      <c r="U234" s="54">
        <f t="shared" si="98"/>
        <v>856.70560614796364</v>
      </c>
      <c r="V234" s="54">
        <f t="shared" si="89"/>
        <v>8207.0215646566139</v>
      </c>
      <c r="W234" s="54">
        <f t="shared" si="90"/>
        <v>20126.271137955413</v>
      </c>
      <c r="X234" s="54">
        <f t="shared" si="91"/>
        <v>20593.884763172202</v>
      </c>
      <c r="Y234" s="54">
        <f t="shared" si="99"/>
        <v>40720.155901127611</v>
      </c>
      <c r="Z234" s="43">
        <f t="shared" si="106"/>
        <v>30.937500000000004</v>
      </c>
      <c r="AA234" s="54">
        <f t="shared" si="107"/>
        <v>1.5371699898078031</v>
      </c>
      <c r="AB234" s="54">
        <f t="shared" si="100"/>
        <v>73.711928334760273</v>
      </c>
      <c r="AC234" s="54">
        <f t="shared" si="92"/>
        <v>1.5371699898078031</v>
      </c>
    </row>
    <row r="235" spans="1:29" x14ac:dyDescent="0.25">
      <c r="A235" s="61">
        <f t="shared" si="93"/>
        <v>20.166851738716879</v>
      </c>
      <c r="B235" s="43">
        <f t="shared" si="101"/>
        <v>565</v>
      </c>
      <c r="C235" s="42">
        <f t="shared" ref="C235:I249" si="109">C234</f>
        <v>99.542600000000007</v>
      </c>
      <c r="D235" s="51">
        <f t="shared" si="109"/>
        <v>1700</v>
      </c>
      <c r="E235" s="56">
        <f t="shared" si="109"/>
        <v>0.2</v>
      </c>
      <c r="F235" s="57">
        <f t="shared" si="109"/>
        <v>980.23210993750001</v>
      </c>
      <c r="G235" s="58">
        <f t="shared" si="109"/>
        <v>2.6584931595742973E-4</v>
      </c>
      <c r="H235" s="58">
        <f t="shared" si="109"/>
        <v>4.3110319016750285E-4</v>
      </c>
      <c r="I235" s="48">
        <f t="shared" si="109"/>
        <v>99.542600000000007</v>
      </c>
      <c r="J235" s="49">
        <f t="shared" si="102"/>
        <v>7.7822977268751448E-3</v>
      </c>
      <c r="K235" s="50">
        <f t="shared" si="103"/>
        <v>20.166851738716879</v>
      </c>
      <c r="L235" s="51">
        <f t="shared" si="85"/>
        <v>7401853.1260677138</v>
      </c>
      <c r="M235" s="49">
        <f t="shared" si="86"/>
        <v>2.3466445271944046E-2</v>
      </c>
      <c r="N235" s="43">
        <f t="shared" si="87"/>
        <v>798.84475574082444</v>
      </c>
      <c r="O235" s="43">
        <f t="shared" si="88"/>
        <v>798.84475574082444</v>
      </c>
      <c r="P235" s="52">
        <f t="shared" si="104"/>
        <v>45.658117798635807</v>
      </c>
      <c r="Q235" s="52">
        <f t="shared" si="95"/>
        <v>74.03953690513697</v>
      </c>
      <c r="R235" s="54">
        <f t="shared" si="105"/>
        <v>8.8031107970115379</v>
      </c>
      <c r="S235" s="54">
        <f t="shared" si="96"/>
        <v>1708.5840553884102</v>
      </c>
      <c r="T235" s="54">
        <f t="shared" si="97"/>
        <v>844.50287353946021</v>
      </c>
      <c r="U235" s="54">
        <f t="shared" si="98"/>
        <v>864.08118184894988</v>
      </c>
      <c r="V235" s="54">
        <f t="shared" si="89"/>
        <v>8278.0883357786679</v>
      </c>
      <c r="W235" s="54">
        <f t="shared" si="90"/>
        <v>20390.774510674997</v>
      </c>
      <c r="X235" s="54">
        <f t="shared" si="91"/>
        <v>20863.498621566527</v>
      </c>
      <c r="Y235" s="54">
        <f t="shared" si="99"/>
        <v>41254.27313224152</v>
      </c>
      <c r="Z235" s="43">
        <f t="shared" si="106"/>
        <v>31.075000000000003</v>
      </c>
      <c r="AA235" s="54">
        <f t="shared" si="107"/>
        <v>1.5239735000615886</v>
      </c>
      <c r="AB235" s="54">
        <f t="shared" si="100"/>
        <v>74.03953690513697</v>
      </c>
      <c r="AC235" s="54">
        <f t="shared" si="92"/>
        <v>1.5239735000615886</v>
      </c>
    </row>
    <row r="236" spans="1:29" x14ac:dyDescent="0.25">
      <c r="A236" s="61">
        <f t="shared" si="93"/>
        <v>20.256085595967839</v>
      </c>
      <c r="B236" s="43">
        <f t="shared" si="101"/>
        <v>567.5</v>
      </c>
      <c r="C236" s="42">
        <f t="shared" si="109"/>
        <v>99.542600000000007</v>
      </c>
      <c r="D236" s="51">
        <f t="shared" si="109"/>
        <v>1700</v>
      </c>
      <c r="E236" s="56">
        <f t="shared" si="109"/>
        <v>0.2</v>
      </c>
      <c r="F236" s="57">
        <f t="shared" si="109"/>
        <v>980.23210993750001</v>
      </c>
      <c r="G236" s="58">
        <f t="shared" si="109"/>
        <v>2.6584931595742973E-4</v>
      </c>
      <c r="H236" s="58">
        <f t="shared" si="109"/>
        <v>4.3110319016750285E-4</v>
      </c>
      <c r="I236" s="48">
        <f t="shared" si="109"/>
        <v>99.542600000000007</v>
      </c>
      <c r="J236" s="49">
        <f t="shared" si="102"/>
        <v>7.7822977268751448E-3</v>
      </c>
      <c r="K236" s="50">
        <f t="shared" si="103"/>
        <v>20.256085595967839</v>
      </c>
      <c r="L236" s="51">
        <f t="shared" si="85"/>
        <v>7434604.6885724384</v>
      </c>
      <c r="M236" s="49">
        <f t="shared" si="86"/>
        <v>2.3466274366753196E-2</v>
      </c>
      <c r="N236" s="43">
        <f t="shared" si="87"/>
        <v>805.92394911859753</v>
      </c>
      <c r="O236" s="43">
        <f t="shared" si="88"/>
        <v>805.92394911859753</v>
      </c>
      <c r="P236" s="52">
        <f t="shared" si="104"/>
        <v>45.860144868541276</v>
      </c>
      <c r="Q236" s="52">
        <f t="shared" si="95"/>
        <v>74.367145475513709</v>
      </c>
      <c r="R236" s="54">
        <f t="shared" si="105"/>
        <v>8.8031107970115379</v>
      </c>
      <c r="S236" s="54">
        <f t="shared" si="96"/>
        <v>1723.2720777842385</v>
      </c>
      <c r="T236" s="54">
        <f t="shared" si="97"/>
        <v>851.78409398713882</v>
      </c>
      <c r="U236" s="54">
        <f t="shared" si="98"/>
        <v>871.48798379709967</v>
      </c>
      <c r="V236" s="54">
        <f t="shared" si="89"/>
        <v>8349.4611966021494</v>
      </c>
      <c r="W236" s="54">
        <f t="shared" si="90"/>
        <v>20657.584330670994</v>
      </c>
      <c r="X236" s="54">
        <f t="shared" si="91"/>
        <v>21135.445760891198</v>
      </c>
      <c r="Y236" s="54">
        <f t="shared" si="99"/>
        <v>41793.030091562192</v>
      </c>
      <c r="Z236" s="43">
        <f t="shared" si="106"/>
        <v>31.212500000000002</v>
      </c>
      <c r="AA236" s="54">
        <f t="shared" si="107"/>
        <v>1.5109462704048013</v>
      </c>
      <c r="AB236" s="54">
        <f t="shared" si="100"/>
        <v>74.367145475513709</v>
      </c>
      <c r="AC236" s="54">
        <f t="shared" si="92"/>
        <v>1.5109462704048013</v>
      </c>
    </row>
    <row r="237" spans="1:29" x14ac:dyDescent="0.25">
      <c r="A237" s="61">
        <f t="shared" si="93"/>
        <v>20.345319453218799</v>
      </c>
      <c r="B237" s="43">
        <f t="shared" si="101"/>
        <v>570</v>
      </c>
      <c r="C237" s="42">
        <f t="shared" si="109"/>
        <v>99.542600000000007</v>
      </c>
      <c r="D237" s="51">
        <f t="shared" si="109"/>
        <v>1700</v>
      </c>
      <c r="E237" s="56">
        <f t="shared" si="109"/>
        <v>0.2</v>
      </c>
      <c r="F237" s="57">
        <f t="shared" si="109"/>
        <v>980.23210993750001</v>
      </c>
      <c r="G237" s="58">
        <f t="shared" si="109"/>
        <v>2.6584931595742973E-4</v>
      </c>
      <c r="H237" s="58">
        <f t="shared" si="109"/>
        <v>4.3110319016750285E-4</v>
      </c>
      <c r="I237" s="48">
        <f t="shared" si="109"/>
        <v>99.542600000000007</v>
      </c>
      <c r="J237" s="49">
        <f t="shared" si="102"/>
        <v>7.7822977268751448E-3</v>
      </c>
      <c r="K237" s="50">
        <f t="shared" si="103"/>
        <v>20.345319453218799</v>
      </c>
      <c r="L237" s="51">
        <f t="shared" si="85"/>
        <v>7467356.251077163</v>
      </c>
      <c r="M237" s="49">
        <f t="shared" si="86"/>
        <v>2.3466104883310038E-2</v>
      </c>
      <c r="N237" s="43">
        <f t="shared" si="87"/>
        <v>813.0343687308723</v>
      </c>
      <c r="O237" s="43">
        <f t="shared" si="88"/>
        <v>813.0343687308723</v>
      </c>
      <c r="P237" s="52">
        <f t="shared" si="104"/>
        <v>46.062171938446738</v>
      </c>
      <c r="Q237" s="52">
        <f t="shared" si="95"/>
        <v>74.694754045890406</v>
      </c>
      <c r="R237" s="54">
        <f t="shared" si="105"/>
        <v>8.8031107970115379</v>
      </c>
      <c r="S237" s="54">
        <f t="shared" si="96"/>
        <v>1738.0225526490701</v>
      </c>
      <c r="T237" s="54">
        <f t="shared" si="97"/>
        <v>859.09654066931898</v>
      </c>
      <c r="U237" s="54">
        <f t="shared" si="98"/>
        <v>878.92601197975114</v>
      </c>
      <c r="V237" s="54">
        <f t="shared" si="89"/>
        <v>8421.1401470029377</v>
      </c>
      <c r="W237" s="54">
        <f t="shared" si="90"/>
        <v>20926.710606047513</v>
      </c>
      <c r="X237" s="54">
        <f t="shared" si="91"/>
        <v>21409.736189250347</v>
      </c>
      <c r="Y237" s="54">
        <f t="shared" si="99"/>
        <v>42336.446795297859</v>
      </c>
      <c r="Z237" s="43">
        <f t="shared" si="106"/>
        <v>31.350000000000005</v>
      </c>
      <c r="AA237" s="54">
        <f t="shared" si="107"/>
        <v>1.4980854177311704</v>
      </c>
      <c r="AB237" s="54">
        <f t="shared" si="100"/>
        <v>74.694754045890406</v>
      </c>
      <c r="AC237" s="54">
        <f t="shared" si="92"/>
        <v>1.4980854177311704</v>
      </c>
    </row>
    <row r="238" spans="1:29" x14ac:dyDescent="0.25">
      <c r="A238" s="61">
        <f t="shared" si="93"/>
        <v>20.434553310469759</v>
      </c>
      <c r="B238" s="43">
        <f t="shared" si="101"/>
        <v>572.5</v>
      </c>
      <c r="C238" s="42">
        <f t="shared" si="109"/>
        <v>99.542600000000007</v>
      </c>
      <c r="D238" s="51">
        <f t="shared" si="109"/>
        <v>1700</v>
      </c>
      <c r="E238" s="56">
        <f t="shared" si="109"/>
        <v>0.2</v>
      </c>
      <c r="F238" s="57">
        <f t="shared" si="109"/>
        <v>980.23210993750001</v>
      </c>
      <c r="G238" s="58">
        <f t="shared" si="109"/>
        <v>2.6584931595742973E-4</v>
      </c>
      <c r="H238" s="58">
        <f t="shared" si="109"/>
        <v>4.3110319016750285E-4</v>
      </c>
      <c r="I238" s="48">
        <f t="shared" si="109"/>
        <v>99.542600000000007</v>
      </c>
      <c r="J238" s="49">
        <f t="shared" si="102"/>
        <v>7.7822977268751448E-3</v>
      </c>
      <c r="K238" s="50">
        <f t="shared" si="103"/>
        <v>20.434553310469759</v>
      </c>
      <c r="L238" s="51">
        <f t="shared" si="85"/>
        <v>7500107.8135818876</v>
      </c>
      <c r="M238" s="49">
        <f t="shared" si="86"/>
        <v>2.3465936803639634E-2</v>
      </c>
      <c r="N238" s="43">
        <f t="shared" si="87"/>
        <v>820.17601456509306</v>
      </c>
      <c r="O238" s="43">
        <f t="shared" si="88"/>
        <v>820.17601456509306</v>
      </c>
      <c r="P238" s="52">
        <f t="shared" si="104"/>
        <v>46.264199008352215</v>
      </c>
      <c r="Q238" s="52">
        <f t="shared" si="95"/>
        <v>75.022362616267117</v>
      </c>
      <c r="R238" s="54">
        <f t="shared" si="105"/>
        <v>8.8031107970115379</v>
      </c>
      <c r="S238" s="54">
        <f t="shared" si="96"/>
        <v>1752.835479957794</v>
      </c>
      <c r="T238" s="54">
        <f t="shared" si="97"/>
        <v>866.44021357344525</v>
      </c>
      <c r="U238" s="54">
        <f t="shared" si="98"/>
        <v>886.3952663843487</v>
      </c>
      <c r="V238" s="54">
        <f t="shared" si="89"/>
        <v>8493.1251868579639</v>
      </c>
      <c r="W238" s="54">
        <f t="shared" si="90"/>
        <v>21198.163344905872</v>
      </c>
      <c r="X238" s="54">
        <f t="shared" si="91"/>
        <v>21686.379914745281</v>
      </c>
      <c r="Y238" s="54">
        <f t="shared" si="99"/>
        <v>42884.543259651153</v>
      </c>
      <c r="Z238" s="43">
        <f t="shared" si="106"/>
        <v>31.487500000000004</v>
      </c>
      <c r="AA238" s="54">
        <f t="shared" si="107"/>
        <v>1.4853881200781842</v>
      </c>
      <c r="AB238" s="54">
        <f t="shared" si="100"/>
        <v>75.022362616267117</v>
      </c>
      <c r="AC238" s="54">
        <f t="shared" si="92"/>
        <v>1.4853881200781842</v>
      </c>
    </row>
    <row r="239" spans="1:29" x14ac:dyDescent="0.25">
      <c r="A239" s="61">
        <f t="shared" si="93"/>
        <v>20.523787167720723</v>
      </c>
      <c r="B239" s="43">
        <f t="shared" si="101"/>
        <v>575</v>
      </c>
      <c r="C239" s="42">
        <f t="shared" si="109"/>
        <v>99.542600000000007</v>
      </c>
      <c r="D239" s="51">
        <f t="shared" si="109"/>
        <v>1700</v>
      </c>
      <c r="E239" s="56">
        <f t="shared" si="109"/>
        <v>0.2</v>
      </c>
      <c r="F239" s="57">
        <f t="shared" si="109"/>
        <v>980.23210993750001</v>
      </c>
      <c r="G239" s="58">
        <f t="shared" si="109"/>
        <v>2.6584931595742973E-4</v>
      </c>
      <c r="H239" s="58">
        <f t="shared" si="109"/>
        <v>4.3110319016750285E-4</v>
      </c>
      <c r="I239" s="48">
        <f t="shared" si="109"/>
        <v>99.542600000000007</v>
      </c>
      <c r="J239" s="49">
        <f t="shared" si="102"/>
        <v>7.7822977268751448E-3</v>
      </c>
      <c r="K239" s="50">
        <f t="shared" si="103"/>
        <v>20.523787167720723</v>
      </c>
      <c r="L239" s="51">
        <f t="shared" si="85"/>
        <v>7532859.3760866132</v>
      </c>
      <c r="M239" s="49">
        <f t="shared" si="86"/>
        <v>2.3465770110071348E-2</v>
      </c>
      <c r="N239" s="43">
        <f t="shared" si="87"/>
        <v>827.34888660880836</v>
      </c>
      <c r="O239" s="43">
        <f t="shared" si="88"/>
        <v>827.34888660880836</v>
      </c>
      <c r="P239" s="52">
        <f t="shared" si="104"/>
        <v>46.466226078257669</v>
      </c>
      <c r="Q239" s="52">
        <f t="shared" si="95"/>
        <v>75.349971186643828</v>
      </c>
      <c r="R239" s="54">
        <f t="shared" si="105"/>
        <v>8.8031107970115379</v>
      </c>
      <c r="S239" s="54">
        <f t="shared" si="96"/>
        <v>1767.7108596855066</v>
      </c>
      <c r="T239" s="54">
        <f t="shared" si="97"/>
        <v>873.81511268706606</v>
      </c>
      <c r="U239" s="54">
        <f t="shared" si="98"/>
        <v>893.8957469984407</v>
      </c>
      <c r="V239" s="54">
        <f t="shared" si="89"/>
        <v>8565.4163160451699</v>
      </c>
      <c r="W239" s="54">
        <f t="shared" si="90"/>
        <v>21471.952555344571</v>
      </c>
      <c r="X239" s="54">
        <f t="shared" si="91"/>
        <v>21965.386945474504</v>
      </c>
      <c r="Y239" s="54">
        <f t="shared" si="99"/>
        <v>43437.339500819071</v>
      </c>
      <c r="Z239" s="43">
        <f t="shared" si="106"/>
        <v>31.625000000000004</v>
      </c>
      <c r="AA239" s="54">
        <f t="shared" si="107"/>
        <v>1.4728516150771878</v>
      </c>
      <c r="AB239" s="54">
        <f t="shared" si="100"/>
        <v>75.349971186643828</v>
      </c>
      <c r="AC239" s="54">
        <f t="shared" si="92"/>
        <v>1.4728516150771878</v>
      </c>
    </row>
    <row r="240" spans="1:29" x14ac:dyDescent="0.25">
      <c r="A240" s="61">
        <f t="shared" si="93"/>
        <v>20.61302102497168</v>
      </c>
      <c r="B240" s="43">
        <f t="shared" si="101"/>
        <v>577.5</v>
      </c>
      <c r="C240" s="42">
        <f t="shared" si="109"/>
        <v>99.542600000000007</v>
      </c>
      <c r="D240" s="51">
        <f t="shared" si="109"/>
        <v>1700</v>
      </c>
      <c r="E240" s="56">
        <f t="shared" si="109"/>
        <v>0.2</v>
      </c>
      <c r="F240" s="57">
        <f t="shared" si="109"/>
        <v>980.23210993750001</v>
      </c>
      <c r="G240" s="58">
        <f t="shared" si="109"/>
        <v>2.6584931595742973E-4</v>
      </c>
      <c r="H240" s="58">
        <f t="shared" si="109"/>
        <v>4.3110319016750285E-4</v>
      </c>
      <c r="I240" s="48">
        <f t="shared" si="109"/>
        <v>99.542600000000007</v>
      </c>
      <c r="J240" s="49">
        <f t="shared" si="102"/>
        <v>7.7822977268751448E-3</v>
      </c>
      <c r="K240" s="50">
        <f t="shared" si="103"/>
        <v>20.61302102497168</v>
      </c>
      <c r="L240" s="51">
        <f t="shared" si="85"/>
        <v>7565610.938591335</v>
      </c>
      <c r="M240" s="49">
        <f t="shared" si="86"/>
        <v>2.3465604785232422E-2</v>
      </c>
      <c r="N240" s="43">
        <f t="shared" si="87"/>
        <v>834.55298484966954</v>
      </c>
      <c r="O240" s="43">
        <f t="shared" si="88"/>
        <v>834.55298484966954</v>
      </c>
      <c r="P240" s="52">
        <f t="shared" si="104"/>
        <v>46.66825314816316</v>
      </c>
      <c r="Q240" s="52">
        <f t="shared" si="95"/>
        <v>75.677579757020538</v>
      </c>
      <c r="R240" s="54">
        <f t="shared" si="105"/>
        <v>8.8031107970115379</v>
      </c>
      <c r="S240" s="54">
        <f t="shared" si="96"/>
        <v>1782.6486918075111</v>
      </c>
      <c r="T240" s="54">
        <f t="shared" si="97"/>
        <v>881.22123799783276</v>
      </c>
      <c r="U240" s="54">
        <f t="shared" si="98"/>
        <v>901.42745380967858</v>
      </c>
      <c r="V240" s="54">
        <f t="shared" si="89"/>
        <v>8638.0135344435148</v>
      </c>
      <c r="W240" s="54">
        <f t="shared" si="90"/>
        <v>21748.088245459334</v>
      </c>
      <c r="X240" s="54">
        <f t="shared" si="91"/>
        <v>22246.767289533735</v>
      </c>
      <c r="Y240" s="54">
        <f t="shared" si="99"/>
        <v>43994.855534993068</v>
      </c>
      <c r="Z240" s="43">
        <f t="shared" si="106"/>
        <v>31.762500000000003</v>
      </c>
      <c r="AA240" s="54">
        <f t="shared" si="107"/>
        <v>1.4604731984491337</v>
      </c>
      <c r="AB240" s="54">
        <f t="shared" si="100"/>
        <v>75.677579757020538</v>
      </c>
      <c r="AC240" s="54">
        <f t="shared" si="92"/>
        <v>1.4604731984491337</v>
      </c>
    </row>
    <row r="241" spans="1:29" x14ac:dyDescent="0.25">
      <c r="A241" s="61">
        <f t="shared" si="93"/>
        <v>20.70225488222264</v>
      </c>
      <c r="B241" s="43">
        <f t="shared" si="101"/>
        <v>580</v>
      </c>
      <c r="C241" s="42">
        <f t="shared" si="109"/>
        <v>99.542600000000007</v>
      </c>
      <c r="D241" s="51">
        <f t="shared" si="109"/>
        <v>1700</v>
      </c>
      <c r="E241" s="56">
        <f t="shared" si="109"/>
        <v>0.2</v>
      </c>
      <c r="F241" s="57">
        <f t="shared" si="109"/>
        <v>980.23210993750001</v>
      </c>
      <c r="G241" s="58">
        <f t="shared" si="109"/>
        <v>2.6584931595742973E-4</v>
      </c>
      <c r="H241" s="58">
        <f t="shared" si="109"/>
        <v>4.3110319016750285E-4</v>
      </c>
      <c r="I241" s="48">
        <f t="shared" si="109"/>
        <v>99.542600000000007</v>
      </c>
      <c r="J241" s="49">
        <f t="shared" si="102"/>
        <v>7.7822977268751448E-3</v>
      </c>
      <c r="K241" s="50">
        <f t="shared" si="103"/>
        <v>20.70225488222264</v>
      </c>
      <c r="L241" s="51">
        <f t="shared" si="85"/>
        <v>7598362.5010960605</v>
      </c>
      <c r="M241" s="49">
        <f t="shared" si="86"/>
        <v>2.3465440812041674E-2</v>
      </c>
      <c r="N241" s="43">
        <f t="shared" si="87"/>
        <v>841.78830927543129</v>
      </c>
      <c r="O241" s="43">
        <f t="shared" si="88"/>
        <v>841.78830927543129</v>
      </c>
      <c r="P241" s="52">
        <f t="shared" si="104"/>
        <v>46.870280218068622</v>
      </c>
      <c r="Q241" s="52">
        <f t="shared" si="95"/>
        <v>76.005188327397263</v>
      </c>
      <c r="R241" s="54">
        <f t="shared" si="105"/>
        <v>8.8031107970115379</v>
      </c>
      <c r="S241" s="54">
        <f t="shared" si="96"/>
        <v>1797.6489762993169</v>
      </c>
      <c r="T241" s="54">
        <f t="shared" si="97"/>
        <v>888.6585894934999</v>
      </c>
      <c r="U241" s="54">
        <f t="shared" si="98"/>
        <v>908.99038680581702</v>
      </c>
      <c r="V241" s="54">
        <f t="shared" si="89"/>
        <v>8710.9168419329599</v>
      </c>
      <c r="W241" s="54">
        <f t="shared" si="90"/>
        <v>22026.580423343159</v>
      </c>
      <c r="X241" s="54">
        <f t="shared" si="91"/>
        <v>22530.53095501598</v>
      </c>
      <c r="Y241" s="54">
        <f t="shared" si="99"/>
        <v>44557.111378359143</v>
      </c>
      <c r="Z241" s="43">
        <f t="shared" si="106"/>
        <v>31.900000000000002</v>
      </c>
      <c r="AA241" s="54">
        <f t="shared" si="107"/>
        <v>1.448250222544452</v>
      </c>
      <c r="AB241" s="54">
        <f t="shared" si="100"/>
        <v>76.005188327397263</v>
      </c>
      <c r="AC241" s="54">
        <f t="shared" si="92"/>
        <v>1.448250222544452</v>
      </c>
    </row>
    <row r="242" spans="1:29" x14ac:dyDescent="0.25">
      <c r="A242" s="61">
        <f t="shared" si="93"/>
        <v>20.7914887394736</v>
      </c>
      <c r="B242" s="43">
        <f t="shared" si="101"/>
        <v>582.5</v>
      </c>
      <c r="C242" s="42">
        <f t="shared" si="109"/>
        <v>99.542600000000007</v>
      </c>
      <c r="D242" s="51">
        <f t="shared" si="109"/>
        <v>1700</v>
      </c>
      <c r="E242" s="56">
        <f t="shared" si="109"/>
        <v>0.2</v>
      </c>
      <c r="F242" s="57">
        <f t="shared" si="109"/>
        <v>980.23210993750001</v>
      </c>
      <c r="G242" s="58">
        <f t="shared" si="109"/>
        <v>2.6584931595742973E-4</v>
      </c>
      <c r="H242" s="58">
        <f t="shared" si="109"/>
        <v>4.3110319016750285E-4</v>
      </c>
      <c r="I242" s="48">
        <f t="shared" si="109"/>
        <v>99.542600000000007</v>
      </c>
      <c r="J242" s="49">
        <f t="shared" si="102"/>
        <v>7.7822977268751448E-3</v>
      </c>
      <c r="K242" s="50">
        <f t="shared" si="103"/>
        <v>20.7914887394736</v>
      </c>
      <c r="L242" s="51">
        <f t="shared" si="85"/>
        <v>7631114.0636007851</v>
      </c>
      <c r="M242" s="49">
        <f t="shared" si="86"/>
        <v>2.3465278173703367E-2</v>
      </c>
      <c r="N242" s="43">
        <f t="shared" si="87"/>
        <v>849.05485987394763</v>
      </c>
      <c r="O242" s="43">
        <f t="shared" si="88"/>
        <v>849.05485987394763</v>
      </c>
      <c r="P242" s="52">
        <f t="shared" si="104"/>
        <v>47.072307287974084</v>
      </c>
      <c r="Q242" s="52">
        <f t="shared" si="95"/>
        <v>76.33279689777396</v>
      </c>
      <c r="R242" s="54">
        <f t="shared" si="105"/>
        <v>8.8031107970115379</v>
      </c>
      <c r="S242" s="54">
        <f t="shared" si="96"/>
        <v>1812.7117131366317</v>
      </c>
      <c r="T242" s="54">
        <f t="shared" si="97"/>
        <v>896.12716716192176</v>
      </c>
      <c r="U242" s="54">
        <f t="shared" si="98"/>
        <v>916.58454597471007</v>
      </c>
      <c r="V242" s="54">
        <f t="shared" si="89"/>
        <v>8784.126238394454</v>
      </c>
      <c r="W242" s="54">
        <f t="shared" si="90"/>
        <v>22307.439097086299</v>
      </c>
      <c r="X242" s="54">
        <f t="shared" si="91"/>
        <v>22816.687950011477</v>
      </c>
      <c r="Y242" s="54">
        <f t="shared" si="99"/>
        <v>45124.127047097776</v>
      </c>
      <c r="Z242" s="43">
        <f t="shared" si="106"/>
        <v>32.037500000000001</v>
      </c>
      <c r="AA242" s="54">
        <f t="shared" si="107"/>
        <v>1.4361800949255803</v>
      </c>
      <c r="AB242" s="54">
        <f t="shared" si="100"/>
        <v>76.33279689777396</v>
      </c>
      <c r="AC242" s="54">
        <f t="shared" si="92"/>
        <v>1.4361800949255803</v>
      </c>
    </row>
    <row r="243" spans="1:29" x14ac:dyDescent="0.25">
      <c r="A243" s="61">
        <f t="shared" si="93"/>
        <v>20.880722596724556</v>
      </c>
      <c r="B243" s="43">
        <f t="shared" si="101"/>
        <v>585</v>
      </c>
      <c r="C243" s="42">
        <f t="shared" si="109"/>
        <v>99.542600000000007</v>
      </c>
      <c r="D243" s="51">
        <f t="shared" si="109"/>
        <v>1700</v>
      </c>
      <c r="E243" s="56">
        <f t="shared" si="109"/>
        <v>0.2</v>
      </c>
      <c r="F243" s="57">
        <f t="shared" si="109"/>
        <v>980.23210993750001</v>
      </c>
      <c r="G243" s="58">
        <f t="shared" si="109"/>
        <v>2.6584931595742973E-4</v>
      </c>
      <c r="H243" s="58">
        <f t="shared" si="109"/>
        <v>4.3110319016750285E-4</v>
      </c>
      <c r="I243" s="48">
        <f t="shared" si="109"/>
        <v>99.542600000000007</v>
      </c>
      <c r="J243" s="49">
        <f t="shared" si="102"/>
        <v>7.7822977268751448E-3</v>
      </c>
      <c r="K243" s="50">
        <f t="shared" si="103"/>
        <v>20.880722596724556</v>
      </c>
      <c r="L243" s="51">
        <f t="shared" si="85"/>
        <v>7663865.6261055078</v>
      </c>
      <c r="M243" s="49">
        <f t="shared" si="86"/>
        <v>2.3465116853701281E-2</v>
      </c>
      <c r="N243" s="43">
        <f t="shared" si="87"/>
        <v>856.35263663317198</v>
      </c>
      <c r="O243" s="43">
        <f t="shared" si="88"/>
        <v>856.35263663317198</v>
      </c>
      <c r="P243" s="52">
        <f t="shared" si="104"/>
        <v>47.274334357879553</v>
      </c>
      <c r="Q243" s="52">
        <f t="shared" si="95"/>
        <v>76.660405468150671</v>
      </c>
      <c r="R243" s="54">
        <f t="shared" si="105"/>
        <v>8.8031107970115379</v>
      </c>
      <c r="S243" s="54">
        <f t="shared" si="96"/>
        <v>1827.8369022953625</v>
      </c>
      <c r="T243" s="54">
        <f t="shared" si="97"/>
        <v>903.62697099105151</v>
      </c>
      <c r="U243" s="54">
        <f t="shared" si="98"/>
        <v>924.20993130431111</v>
      </c>
      <c r="V243" s="54">
        <f t="shared" si="89"/>
        <v>8857.6417237099049</v>
      </c>
      <c r="W243" s="54">
        <f t="shared" si="90"/>
        <v>22590.674274776287</v>
      </c>
      <c r="X243" s="54">
        <f t="shared" si="91"/>
        <v>23105.248282607779</v>
      </c>
      <c r="Y243" s="54">
        <f t="shared" si="99"/>
        <v>45695.922557384067</v>
      </c>
      <c r="Z243" s="43">
        <f t="shared" si="106"/>
        <v>32.175000000000004</v>
      </c>
      <c r="AA243" s="54">
        <f t="shared" si="107"/>
        <v>1.4242602769907198</v>
      </c>
      <c r="AB243" s="54">
        <f t="shared" si="100"/>
        <v>76.660405468150671</v>
      </c>
      <c r="AC243" s="54">
        <f t="shared" si="92"/>
        <v>1.4242602769907198</v>
      </c>
    </row>
    <row r="244" spans="1:29" x14ac:dyDescent="0.25">
      <c r="A244" s="61">
        <f t="shared" si="93"/>
        <v>20.969956453975517</v>
      </c>
      <c r="B244" s="43">
        <f t="shared" si="101"/>
        <v>587.5</v>
      </c>
      <c r="C244" s="42">
        <f t="shared" si="109"/>
        <v>99.542600000000007</v>
      </c>
      <c r="D244" s="51">
        <f t="shared" si="109"/>
        <v>1700</v>
      </c>
      <c r="E244" s="56">
        <f t="shared" si="109"/>
        <v>0.2</v>
      </c>
      <c r="F244" s="57">
        <f t="shared" si="109"/>
        <v>980.23210993750001</v>
      </c>
      <c r="G244" s="58">
        <f t="shared" si="109"/>
        <v>2.6584931595742973E-4</v>
      </c>
      <c r="H244" s="58">
        <f t="shared" si="109"/>
        <v>4.3110319016750285E-4</v>
      </c>
      <c r="I244" s="48">
        <f t="shared" si="109"/>
        <v>99.542600000000007</v>
      </c>
      <c r="J244" s="49">
        <f t="shared" si="102"/>
        <v>7.7822977268751448E-3</v>
      </c>
      <c r="K244" s="50">
        <f t="shared" si="103"/>
        <v>20.969956453975517</v>
      </c>
      <c r="L244" s="51">
        <f t="shared" si="85"/>
        <v>7696617.1886102324</v>
      </c>
      <c r="M244" s="49">
        <f t="shared" si="86"/>
        <v>2.3464956835792833E-2</v>
      </c>
      <c r="N244" s="43">
        <f t="shared" si="87"/>
        <v>863.68163954115676</v>
      </c>
      <c r="O244" s="43">
        <f t="shared" si="88"/>
        <v>863.68163954115676</v>
      </c>
      <c r="P244" s="52">
        <f t="shared" si="104"/>
        <v>47.476361427785015</v>
      </c>
      <c r="Q244" s="52">
        <f t="shared" si="95"/>
        <v>76.988014038527396</v>
      </c>
      <c r="R244" s="54">
        <f t="shared" si="105"/>
        <v>8.8031107970115379</v>
      </c>
      <c r="S244" s="54">
        <f t="shared" si="96"/>
        <v>1843.0245437516141</v>
      </c>
      <c r="T244" s="54">
        <f t="shared" si="97"/>
        <v>911.15800096894179</v>
      </c>
      <c r="U244" s="54">
        <f t="shared" si="98"/>
        <v>931.86654278267258</v>
      </c>
      <c r="V244" s="54">
        <f t="shared" si="89"/>
        <v>8931.4632977622041</v>
      </c>
      <c r="W244" s="54">
        <f t="shared" si="90"/>
        <v>22876.295964498007</v>
      </c>
      <c r="X244" s="54">
        <f t="shared" si="91"/>
        <v>23396.221960889747</v>
      </c>
      <c r="Y244" s="54">
        <f t="shared" si="99"/>
        <v>46272.517925387758</v>
      </c>
      <c r="Z244" s="43">
        <f t="shared" si="106"/>
        <v>32.312500000000007</v>
      </c>
      <c r="AA244" s="54">
        <f t="shared" si="107"/>
        <v>1.4124882826374583</v>
      </c>
      <c r="AB244" s="54">
        <f t="shared" si="100"/>
        <v>76.988014038527396</v>
      </c>
      <c r="AC244" s="54">
        <f t="shared" si="92"/>
        <v>1.4124882826374583</v>
      </c>
    </row>
    <row r="245" spans="1:29" x14ac:dyDescent="0.25">
      <c r="A245" s="61">
        <f t="shared" si="93"/>
        <v>21.059190311226477</v>
      </c>
      <c r="B245" s="43">
        <f t="shared" si="101"/>
        <v>590</v>
      </c>
      <c r="C245" s="42">
        <f t="shared" si="109"/>
        <v>99.542600000000007</v>
      </c>
      <c r="D245" s="51">
        <f t="shared" si="109"/>
        <v>1700</v>
      </c>
      <c r="E245" s="56">
        <f t="shared" si="109"/>
        <v>0.2</v>
      </c>
      <c r="F245" s="57">
        <f t="shared" si="109"/>
        <v>980.23210993750001</v>
      </c>
      <c r="G245" s="58">
        <f t="shared" si="109"/>
        <v>2.6584931595742973E-4</v>
      </c>
      <c r="H245" s="58">
        <f t="shared" si="109"/>
        <v>4.3110319016750285E-4</v>
      </c>
      <c r="I245" s="48">
        <f t="shared" si="109"/>
        <v>99.542600000000007</v>
      </c>
      <c r="J245" s="49">
        <f t="shared" si="102"/>
        <v>7.7822977268751448E-3</v>
      </c>
      <c r="K245" s="50">
        <f t="shared" si="103"/>
        <v>21.059190311226477</v>
      </c>
      <c r="L245" s="51">
        <f t="shared" si="85"/>
        <v>7729368.751114958</v>
      </c>
      <c r="M245" s="49">
        <f t="shared" si="86"/>
        <v>2.3464798104003461E-2</v>
      </c>
      <c r="N245" s="43">
        <f t="shared" si="87"/>
        <v>871.0418685860509</v>
      </c>
      <c r="O245" s="43">
        <f t="shared" si="88"/>
        <v>871.0418685860509</v>
      </c>
      <c r="P245" s="52">
        <f t="shared" si="104"/>
        <v>47.678388497690491</v>
      </c>
      <c r="Q245" s="52">
        <f t="shared" si="95"/>
        <v>77.315622608904093</v>
      </c>
      <c r="R245" s="54">
        <f t="shared" si="105"/>
        <v>8.8031107970115379</v>
      </c>
      <c r="S245" s="54">
        <f t="shared" si="96"/>
        <v>1858.2746374816847</v>
      </c>
      <c r="T245" s="54">
        <f t="shared" si="97"/>
        <v>918.72025708374144</v>
      </c>
      <c r="U245" s="54">
        <f t="shared" si="98"/>
        <v>939.55438039794342</v>
      </c>
      <c r="V245" s="54">
        <f t="shared" si="89"/>
        <v>9005.5909604351837</v>
      </c>
      <c r="W245" s="54">
        <f t="shared" si="90"/>
        <v>23164.314174333653</v>
      </c>
      <c r="X245" s="54">
        <f t="shared" si="91"/>
        <v>23689.618992939599</v>
      </c>
      <c r="Y245" s="54">
        <f t="shared" si="99"/>
        <v>46853.933167273251</v>
      </c>
      <c r="Z245" s="43">
        <f t="shared" si="106"/>
        <v>32.450000000000003</v>
      </c>
      <c r="AA245" s="54">
        <f t="shared" si="107"/>
        <v>1.40086167696495</v>
      </c>
      <c r="AB245" s="54">
        <f t="shared" si="100"/>
        <v>77.315622608904093</v>
      </c>
      <c r="AC245" s="54">
        <f t="shared" si="92"/>
        <v>1.40086167696495</v>
      </c>
    </row>
    <row r="246" spans="1:29" x14ac:dyDescent="0.25">
      <c r="A246" s="61">
        <f t="shared" si="93"/>
        <v>21.148424168477437</v>
      </c>
      <c r="B246" s="43">
        <f t="shared" si="101"/>
        <v>592.5</v>
      </c>
      <c r="C246" s="42">
        <f t="shared" si="109"/>
        <v>99.542600000000007</v>
      </c>
      <c r="D246" s="51">
        <f t="shared" si="109"/>
        <v>1700</v>
      </c>
      <c r="E246" s="56">
        <f t="shared" si="109"/>
        <v>0.2</v>
      </c>
      <c r="F246" s="57">
        <f t="shared" si="109"/>
        <v>980.23210993750001</v>
      </c>
      <c r="G246" s="58">
        <f t="shared" si="109"/>
        <v>2.6584931595742973E-4</v>
      </c>
      <c r="H246" s="58">
        <f t="shared" si="109"/>
        <v>4.3110319016750285E-4</v>
      </c>
      <c r="I246" s="48">
        <f t="shared" si="109"/>
        <v>99.542600000000007</v>
      </c>
      <c r="J246" s="49">
        <f t="shared" si="102"/>
        <v>7.7822977268751448E-3</v>
      </c>
      <c r="K246" s="50">
        <f t="shared" si="103"/>
        <v>21.148424168477437</v>
      </c>
      <c r="L246" s="51">
        <f t="shared" si="85"/>
        <v>7762120.3136196826</v>
      </c>
      <c r="M246" s="49">
        <f t="shared" si="86"/>
        <v>2.3464640642621062E-2</v>
      </c>
      <c r="N246" s="43">
        <f t="shared" si="87"/>
        <v>878.4333237560985</v>
      </c>
      <c r="O246" s="43">
        <f t="shared" si="88"/>
        <v>878.4333237560985</v>
      </c>
      <c r="P246" s="52">
        <f t="shared" si="104"/>
        <v>47.880415567595946</v>
      </c>
      <c r="Q246" s="52">
        <f t="shared" si="95"/>
        <v>77.643231179280804</v>
      </c>
      <c r="R246" s="54">
        <f t="shared" si="105"/>
        <v>8.8031107970115379</v>
      </c>
      <c r="S246" s="54">
        <f t="shared" si="96"/>
        <v>1873.5871834620621</v>
      </c>
      <c r="T246" s="54">
        <f t="shared" si="97"/>
        <v>926.31373932369445</v>
      </c>
      <c r="U246" s="54">
        <f t="shared" si="98"/>
        <v>947.27344413836784</v>
      </c>
      <c r="V246" s="54">
        <f t="shared" si="89"/>
        <v>9080.0247116136034</v>
      </c>
      <c r="W246" s="54">
        <f t="shared" si="90"/>
        <v>23454.738912362773</v>
      </c>
      <c r="X246" s="54">
        <f t="shared" si="91"/>
        <v>23985.449386836877</v>
      </c>
      <c r="Y246" s="54">
        <f t="shared" si="99"/>
        <v>47440.188299199654</v>
      </c>
      <c r="Z246" s="43">
        <f t="shared" si="106"/>
        <v>32.587500000000006</v>
      </c>
      <c r="AA246" s="54">
        <f t="shared" si="107"/>
        <v>1.38937807501338</v>
      </c>
      <c r="AB246" s="54">
        <f t="shared" si="100"/>
        <v>77.643231179280804</v>
      </c>
      <c r="AC246" s="54">
        <f t="shared" si="92"/>
        <v>1.38937807501338</v>
      </c>
    </row>
    <row r="247" spans="1:29" x14ac:dyDescent="0.25">
      <c r="A247" s="61">
        <f t="shared" si="93"/>
        <v>21.2376580257284</v>
      </c>
      <c r="B247" s="43">
        <f t="shared" si="101"/>
        <v>595</v>
      </c>
      <c r="C247" s="42">
        <f t="shared" si="109"/>
        <v>99.542600000000007</v>
      </c>
      <c r="D247" s="51">
        <f t="shared" si="109"/>
        <v>1700</v>
      </c>
      <c r="E247" s="56">
        <f t="shared" si="109"/>
        <v>0.2</v>
      </c>
      <c r="F247" s="57">
        <f t="shared" si="109"/>
        <v>980.23210993750001</v>
      </c>
      <c r="G247" s="58">
        <f t="shared" si="109"/>
        <v>2.6584931595742973E-4</v>
      </c>
      <c r="H247" s="58">
        <f t="shared" si="109"/>
        <v>4.3110319016750285E-4</v>
      </c>
      <c r="I247" s="48">
        <f t="shared" si="109"/>
        <v>99.542600000000007</v>
      </c>
      <c r="J247" s="49">
        <f t="shared" si="102"/>
        <v>7.7822977268751448E-3</v>
      </c>
      <c r="K247" s="50">
        <f t="shared" si="103"/>
        <v>21.2376580257284</v>
      </c>
      <c r="L247" s="51">
        <f t="shared" si="85"/>
        <v>7794871.8761244081</v>
      </c>
      <c r="M247" s="49">
        <f t="shared" si="86"/>
        <v>2.3464484436190598E-2</v>
      </c>
      <c r="N247" s="43">
        <f t="shared" si="87"/>
        <v>885.85600503963906</v>
      </c>
      <c r="O247" s="43">
        <f t="shared" si="88"/>
        <v>885.85600503963906</v>
      </c>
      <c r="P247" s="52">
        <f t="shared" si="104"/>
        <v>48.082442637501423</v>
      </c>
      <c r="Q247" s="52">
        <f t="shared" si="95"/>
        <v>77.970839749657515</v>
      </c>
      <c r="R247" s="54">
        <f t="shared" si="105"/>
        <v>8.8031107970115379</v>
      </c>
      <c r="S247" s="54">
        <f t="shared" si="96"/>
        <v>1888.9621816694253</v>
      </c>
      <c r="T247" s="54">
        <f t="shared" si="97"/>
        <v>933.93844767714052</v>
      </c>
      <c r="U247" s="54">
        <f t="shared" si="98"/>
        <v>955.02373399228509</v>
      </c>
      <c r="V247" s="54">
        <f t="shared" si="89"/>
        <v>9154.7645511831688</v>
      </c>
      <c r="W247" s="54">
        <f t="shared" si="90"/>
        <v>23747.58018666233</v>
      </c>
      <c r="X247" s="54">
        <f t="shared" si="91"/>
        <v>24283.72315065853</v>
      </c>
      <c r="Y247" s="54">
        <f t="shared" si="99"/>
        <v>48031.30333732086</v>
      </c>
      <c r="Z247" s="43">
        <f t="shared" si="106"/>
        <v>32.725000000000001</v>
      </c>
      <c r="AA247" s="54">
        <f t="shared" si="107"/>
        <v>1.3780351405394888</v>
      </c>
      <c r="AB247" s="54">
        <f t="shared" si="100"/>
        <v>77.970839749657515</v>
      </c>
      <c r="AC247" s="54">
        <f t="shared" si="92"/>
        <v>1.3780351405394888</v>
      </c>
    </row>
    <row r="248" spans="1:29" x14ac:dyDescent="0.25">
      <c r="A248" s="61">
        <f t="shared" si="93"/>
        <v>21.326891882979357</v>
      </c>
      <c r="B248" s="43">
        <f t="shared" si="101"/>
        <v>597.5</v>
      </c>
      <c r="C248" s="42">
        <f t="shared" si="109"/>
        <v>99.542600000000007</v>
      </c>
      <c r="D248" s="51">
        <f t="shared" si="109"/>
        <v>1700</v>
      </c>
      <c r="E248" s="56">
        <f t="shared" si="109"/>
        <v>0.2</v>
      </c>
      <c r="F248" s="57">
        <f t="shared" si="109"/>
        <v>980.23210993750001</v>
      </c>
      <c r="G248" s="58">
        <f t="shared" si="109"/>
        <v>2.6584931595742973E-4</v>
      </c>
      <c r="H248" s="58">
        <f t="shared" si="109"/>
        <v>4.3110319016750285E-4</v>
      </c>
      <c r="I248" s="48">
        <f t="shared" si="109"/>
        <v>99.542600000000007</v>
      </c>
      <c r="J248" s="49">
        <f t="shared" si="102"/>
        <v>7.7822977268751448E-3</v>
      </c>
      <c r="K248" s="50">
        <f t="shared" si="103"/>
        <v>21.326891882979357</v>
      </c>
      <c r="L248" s="51">
        <f t="shared" si="85"/>
        <v>7827623.4386291318</v>
      </c>
      <c r="M248" s="49">
        <f t="shared" si="86"/>
        <v>2.3464329469508841E-2</v>
      </c>
      <c r="N248" s="43">
        <f t="shared" si="87"/>
        <v>893.30991242510424</v>
      </c>
      <c r="O248" s="43">
        <f t="shared" si="88"/>
        <v>893.30991242510424</v>
      </c>
      <c r="P248" s="52">
        <f t="shared" si="104"/>
        <v>48.284469707406892</v>
      </c>
      <c r="Q248" s="52">
        <f t="shared" si="95"/>
        <v>78.298448320034225</v>
      </c>
      <c r="R248" s="54">
        <f t="shared" si="105"/>
        <v>8.8031107970115379</v>
      </c>
      <c r="S248" s="54">
        <f t="shared" si="96"/>
        <v>1904.399632080638</v>
      </c>
      <c r="T248" s="54">
        <f t="shared" si="97"/>
        <v>941.5943821325111</v>
      </c>
      <c r="U248" s="54">
        <f t="shared" si="98"/>
        <v>962.80524994812697</v>
      </c>
      <c r="V248" s="54">
        <f t="shared" si="89"/>
        <v>9229.8104790304806</v>
      </c>
      <c r="W248" s="54">
        <f t="shared" si="90"/>
        <v>24042.848005306641</v>
      </c>
      <c r="X248" s="54">
        <f t="shared" si="91"/>
        <v>24584.450292478883</v>
      </c>
      <c r="Y248" s="54">
        <f t="shared" si="99"/>
        <v>48627.298297785528</v>
      </c>
      <c r="Z248" s="43">
        <f t="shared" si="106"/>
        <v>32.862499999999997</v>
      </c>
      <c r="AA248" s="54">
        <f t="shared" si="107"/>
        <v>1.3668305848270021</v>
      </c>
      <c r="AB248" s="54">
        <f t="shared" si="100"/>
        <v>78.298448320034225</v>
      </c>
      <c r="AC248" s="54">
        <f t="shared" si="92"/>
        <v>1.3668305848270021</v>
      </c>
    </row>
    <row r="249" spans="1:29" x14ac:dyDescent="0.25">
      <c r="A249" s="61">
        <f t="shared" si="93"/>
        <v>21.416125740230317</v>
      </c>
      <c r="B249" s="43">
        <f t="shared" si="101"/>
        <v>600</v>
      </c>
      <c r="C249" s="42">
        <f t="shared" si="109"/>
        <v>99.542600000000007</v>
      </c>
      <c r="D249" s="51">
        <f t="shared" si="109"/>
        <v>1700</v>
      </c>
      <c r="E249" s="56">
        <f t="shared" si="109"/>
        <v>0.2</v>
      </c>
      <c r="F249" s="57">
        <f t="shared" si="109"/>
        <v>980.23210993750001</v>
      </c>
      <c r="G249" s="58">
        <f t="shared" si="109"/>
        <v>2.6584931595742973E-4</v>
      </c>
      <c r="H249" s="58">
        <f t="shared" si="109"/>
        <v>4.3110319016750285E-4</v>
      </c>
      <c r="I249" s="48">
        <f t="shared" si="109"/>
        <v>99.542600000000007</v>
      </c>
      <c r="J249" s="49">
        <f t="shared" si="102"/>
        <v>7.7822977268751448E-3</v>
      </c>
      <c r="K249" s="50">
        <f t="shared" si="103"/>
        <v>21.416125740230317</v>
      </c>
      <c r="L249" s="51">
        <f t="shared" si="85"/>
        <v>7860375.0011338564</v>
      </c>
      <c r="M249" s="49">
        <f t="shared" si="86"/>
        <v>2.3464175727619226E-2</v>
      </c>
      <c r="N249" s="43">
        <f t="shared" si="87"/>
        <v>900.79504590101931</v>
      </c>
      <c r="O249" s="43">
        <f t="shared" si="88"/>
        <v>900.79504590101931</v>
      </c>
      <c r="P249" s="52">
        <f t="shared" si="104"/>
        <v>48.486496777312361</v>
      </c>
      <c r="Q249" s="52">
        <f t="shared" si="95"/>
        <v>78.626056890410965</v>
      </c>
      <c r="R249" s="54">
        <f t="shared" si="105"/>
        <v>8.8031107970115379</v>
      </c>
      <c r="S249" s="54">
        <f t="shared" si="96"/>
        <v>1919.8995346727504</v>
      </c>
      <c r="T249" s="54">
        <f t="shared" si="97"/>
        <v>949.28154267833168</v>
      </c>
      <c r="U249" s="54">
        <f t="shared" si="98"/>
        <v>970.61799199441873</v>
      </c>
      <c r="V249" s="54">
        <f t="shared" si="89"/>
        <v>9305.1624950430596</v>
      </c>
      <c r="W249" s="54">
        <f t="shared" si="90"/>
        <v>24340.552376367479</v>
      </c>
      <c r="X249" s="54">
        <f t="shared" si="91"/>
        <v>24887.64082036971</v>
      </c>
      <c r="Y249" s="54">
        <f t="shared" si="99"/>
        <v>49228.193196737193</v>
      </c>
      <c r="Z249" s="43">
        <f t="shared" si="106"/>
        <v>33</v>
      </c>
      <c r="AA249" s="54">
        <f t="shared" si="107"/>
        <v>1.3557621655308068</v>
      </c>
      <c r="AB249" s="54">
        <f t="shared" si="100"/>
        <v>78.626056890410965</v>
      </c>
      <c r="AC249" s="54">
        <f t="shared" si="92"/>
        <v>1.3557621655308068</v>
      </c>
    </row>
    <row r="250" spans="1:29" x14ac:dyDescent="0.25">
      <c r="B250" s="43"/>
      <c r="C250" s="42"/>
      <c r="D250" s="51"/>
      <c r="E250" s="56"/>
      <c r="F250" s="57"/>
      <c r="G250" s="58"/>
      <c r="H250" s="58"/>
      <c r="I250" s="48"/>
      <c r="J250" s="49"/>
      <c r="K250" s="50"/>
      <c r="L250" s="51"/>
      <c r="M250" s="49"/>
      <c r="N250" s="43"/>
      <c r="O250" s="43"/>
      <c r="P250" s="52"/>
      <c r="Q250" s="52"/>
      <c r="R250" s="54"/>
      <c r="S250" s="54"/>
      <c r="T250" s="54"/>
      <c r="U250" s="54"/>
      <c r="V250" s="54"/>
      <c r="W250" s="54"/>
      <c r="X250" s="54"/>
      <c r="Y250" s="54"/>
      <c r="Z250" s="43"/>
      <c r="AA250" s="54"/>
      <c r="AB250" s="54"/>
      <c r="AC250" s="5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AH250"/>
  <sheetViews>
    <sheetView zoomScale="85" zoomScaleNormal="85" workbookViewId="0">
      <selection activeCell="F10" sqref="F10"/>
    </sheetView>
  </sheetViews>
  <sheetFormatPr defaultColWidth="9.140625" defaultRowHeight="15" x14ac:dyDescent="0.25"/>
  <cols>
    <col min="1" max="6" width="9.140625" style="6"/>
    <col min="7" max="7" width="13.140625" style="6" customWidth="1"/>
    <col min="8" max="8" width="12.140625" style="6" customWidth="1"/>
    <col min="9" max="10" width="9.140625" style="6"/>
    <col min="11" max="11" width="12.5703125" style="6" customWidth="1"/>
    <col min="12" max="12" width="9.140625" style="6"/>
    <col min="13" max="13" width="12.5703125" style="6" customWidth="1"/>
    <col min="14" max="14" width="15.5703125" style="6" customWidth="1"/>
    <col min="15" max="15" width="15.7109375" style="6" customWidth="1"/>
    <col min="16" max="16" width="13.85546875" style="6" bestFit="1" customWidth="1"/>
    <col min="17" max="17" width="18.85546875" style="6" bestFit="1" customWidth="1"/>
    <col min="18" max="19" width="9.140625" style="6"/>
    <col min="20" max="20" width="10.140625" style="6" customWidth="1"/>
    <col min="21" max="21" width="12.5703125" style="6" bestFit="1" customWidth="1"/>
    <col min="22" max="22" width="13.85546875" style="6" bestFit="1" customWidth="1"/>
    <col min="23" max="23" width="9.140625" style="6"/>
    <col min="24" max="24" width="10.5703125" style="6" bestFit="1" customWidth="1"/>
    <col min="25" max="25" width="11.85546875" style="6" bestFit="1" customWidth="1"/>
    <col min="26" max="29" width="9.140625" style="6"/>
    <col min="30" max="30" width="23.42578125" style="6" bestFit="1" customWidth="1"/>
    <col min="31" max="34" width="16.5703125" style="6" customWidth="1"/>
    <col min="35" max="35" width="9.140625" style="6"/>
    <col min="36" max="36" width="13.5703125" style="6" bestFit="1" customWidth="1"/>
    <col min="37" max="37" width="13.7109375" style="6" bestFit="1" customWidth="1"/>
    <col min="38" max="16384" width="9.140625" style="6"/>
  </cols>
  <sheetData>
    <row r="1" spans="1:34" x14ac:dyDescent="0.25">
      <c r="B1" s="31" t="s">
        <v>0</v>
      </c>
      <c r="C1" s="278">
        <f>'Energy Prod &amp; Cons'!C10</f>
        <v>135</v>
      </c>
      <c r="D1" s="31" t="s">
        <v>1</v>
      </c>
      <c r="E1" s="31"/>
      <c r="F1" s="31" t="s">
        <v>201</v>
      </c>
      <c r="G1" s="31">
        <f>'Energy Prod &amp; Cons'!G14</f>
        <v>100</v>
      </c>
      <c r="H1" s="31" t="s">
        <v>3</v>
      </c>
      <c r="L1" s="6" t="s">
        <v>35</v>
      </c>
      <c r="Q1" s="7"/>
      <c r="R1" s="8" t="s">
        <v>36</v>
      </c>
      <c r="S1" s="9" t="s">
        <v>48</v>
      </c>
      <c r="T1" s="8" t="s">
        <v>49</v>
      </c>
      <c r="U1" s="10" t="s">
        <v>50</v>
      </c>
      <c r="V1" s="11" t="s">
        <v>51</v>
      </c>
      <c r="W1" s="9" t="s">
        <v>52</v>
      </c>
      <c r="X1" s="12" t="s">
        <v>19</v>
      </c>
      <c r="Y1" s="12" t="s">
        <v>53</v>
      </c>
      <c r="Z1" s="13" t="s">
        <v>53</v>
      </c>
    </row>
    <row r="2" spans="1:34" ht="15.75" thickBot="1" x14ac:dyDescent="0.3">
      <c r="B2" s="31" t="s">
        <v>4</v>
      </c>
      <c r="C2" s="31">
        <f>'Energy Prod &amp; Cons'!C11</f>
        <v>85</v>
      </c>
      <c r="D2" s="31" t="s">
        <v>1</v>
      </c>
      <c r="E2" s="31"/>
      <c r="F2" s="31" t="s">
        <v>5</v>
      </c>
      <c r="G2" s="31">
        <f>'Energy Prod &amp; Cons'!G16</f>
        <v>150</v>
      </c>
      <c r="H2" s="31" t="s">
        <v>6</v>
      </c>
      <c r="L2" s="6" t="s">
        <v>45</v>
      </c>
      <c r="M2" s="14">
        <f>'Energy Prod &amp; Cons'!G10*(0.135-('Flow calc screen'!W4*9.8/100000))</f>
        <v>90.531111463556272</v>
      </c>
      <c r="N2" s="6" t="s">
        <v>42</v>
      </c>
      <c r="Q2" s="15"/>
      <c r="R2" s="16" t="s">
        <v>54</v>
      </c>
      <c r="S2" s="16" t="s">
        <v>1</v>
      </c>
      <c r="T2" s="17" t="s">
        <v>55</v>
      </c>
      <c r="U2" s="18" t="s">
        <v>56</v>
      </c>
      <c r="V2" s="19" t="s">
        <v>57</v>
      </c>
      <c r="W2" s="19" t="s">
        <v>58</v>
      </c>
      <c r="X2" s="20" t="s">
        <v>8</v>
      </c>
      <c r="Y2" s="20" t="s">
        <v>30</v>
      </c>
      <c r="Z2" s="21" t="s">
        <v>59</v>
      </c>
    </row>
    <row r="3" spans="1:34" x14ac:dyDescent="0.25">
      <c r="B3" s="31" t="s">
        <v>7</v>
      </c>
      <c r="C3" s="31">
        <f>'Energy Prod &amp; Cons'!G23</f>
        <v>0.65</v>
      </c>
      <c r="D3" s="31" t="s">
        <v>8</v>
      </c>
      <c r="E3" s="31"/>
      <c r="F3" s="31" t="s">
        <v>208</v>
      </c>
      <c r="G3" s="278">
        <f>'Energy Prod &amp; Cons'!G18</f>
        <v>1500</v>
      </c>
      <c r="H3" s="31" t="s">
        <v>3</v>
      </c>
      <c r="Q3" s="22" t="s">
        <v>60</v>
      </c>
      <c r="R3" s="23">
        <f>'Energy Prod &amp; Cons'!G10</f>
        <v>2550</v>
      </c>
      <c r="S3" s="24">
        <f>C1</f>
        <v>135</v>
      </c>
      <c r="T3" s="25">
        <f>R3/100</f>
        <v>25.5</v>
      </c>
      <c r="U3" s="26">
        <f>C5/1000000</f>
        <v>0.05</v>
      </c>
      <c r="V3" s="26">
        <f>1+0.000001*(-80*S3-3.3*S3^2+0.00175*S3^3+489*T3-2*T3*S3+0.016*S3^2*T3-0.000013*S3^3*T3-0.333*T3^2-0.002*S3*T3^2)</f>
        <v>0.94517574118750003</v>
      </c>
      <c r="W3" s="27">
        <f>(V3+U3*(0.668+0.44*U3+(0.000001*(300*T3-2400*T3*U3+(S3*(80+3*S3-3300*U3-13*T3+47*T3*U3))))))*1000</f>
        <v>980.23210993750001</v>
      </c>
      <c r="X3" s="28">
        <f>(0.42*(U3^0.8-0.17)^2+0.045)*S3^0.8</f>
        <v>2.4101854614206246</v>
      </c>
      <c r="Y3" s="29">
        <f>(0.1+0.333*U3+(1.65+91.9*U3^3)*EXP(-X3))/1000</f>
        <v>2.6584931595742973E-4</v>
      </c>
      <c r="Z3" s="30">
        <f>Y3*1000</f>
        <v>0.26584931595742972</v>
      </c>
    </row>
    <row r="4" spans="1:34" ht="15.75" thickBot="1" x14ac:dyDescent="0.3">
      <c r="B4" s="31" t="s">
        <v>10</v>
      </c>
      <c r="C4" s="31">
        <f>'Energy Prod &amp; Cons'!G25</f>
        <v>0</v>
      </c>
      <c r="D4" s="31" t="s">
        <v>8</v>
      </c>
      <c r="E4" s="31"/>
      <c r="F4" s="31" t="s">
        <v>11</v>
      </c>
      <c r="G4" s="31">
        <f>'Energy Prod &amp; Cons'!G17</f>
        <v>15</v>
      </c>
      <c r="H4" s="31" t="s">
        <v>12</v>
      </c>
      <c r="Q4" s="32" t="s">
        <v>61</v>
      </c>
      <c r="R4" s="33">
        <f>R3</f>
        <v>2550</v>
      </c>
      <c r="S4" s="34">
        <f>C2</f>
        <v>85</v>
      </c>
      <c r="T4" s="35">
        <f>R4/100</f>
        <v>25.5</v>
      </c>
      <c r="U4" s="36">
        <f>U3</f>
        <v>0.05</v>
      </c>
      <c r="V4" s="36">
        <f>1+0.000001*(-80*S4-3.3*S4^2+0.00175*S4^3+489*T4-2*T4*S4+0.016*S4^2*T4-0.000013*S4^3*T4-0.333*T4^2-0.002*S4*T4^2)</f>
        <v>0.98098386056249998</v>
      </c>
      <c r="W4" s="37">
        <f>(V4+U4*(0.668+0.44*U4+(0.000001*(300*T4-2400*T4*U4+(S4*(80+3*S4-3300*U4-13*T4+47*T4*U4))))))*1000</f>
        <v>1015.2816668125</v>
      </c>
      <c r="X4" s="38">
        <f>(0.42*(U4^0.8-0.17)^2+0.045)*S4^0.8</f>
        <v>1.6646333382762242</v>
      </c>
      <c r="Y4" s="39">
        <f>(0.1+0.333*U4+(1.65+91.9*U4^3)*EXP(-X4))/1000</f>
        <v>4.3110319016750285E-4</v>
      </c>
      <c r="Z4" s="40">
        <f>Y4*1000</f>
        <v>0.43110319016750287</v>
      </c>
    </row>
    <row r="5" spans="1:34" x14ac:dyDescent="0.25">
      <c r="B5" s="31" t="s">
        <v>62</v>
      </c>
      <c r="C5" s="31">
        <f>'Energy Prod &amp; Cons'!G22</f>
        <v>50000</v>
      </c>
      <c r="D5" s="31" t="s">
        <v>63</v>
      </c>
      <c r="E5" s="31"/>
      <c r="F5" s="31"/>
      <c r="G5" s="31"/>
      <c r="H5" s="31"/>
      <c r="M5" s="6" t="s">
        <v>43</v>
      </c>
      <c r="AB5" s="6">
        <f>W3/W4</f>
        <v>0.96547799687446456</v>
      </c>
    </row>
    <row r="6" spans="1:34"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row>
    <row r="7" spans="1:34" x14ac:dyDescent="0.25">
      <c r="A7" s="6" t="s">
        <v>38</v>
      </c>
      <c r="B7" s="41" t="s">
        <v>13</v>
      </c>
      <c r="C7" s="41" t="s">
        <v>14</v>
      </c>
      <c r="D7" s="41" t="s">
        <v>15</v>
      </c>
      <c r="E7" s="41" t="s">
        <v>16</v>
      </c>
      <c r="F7" s="41" t="s">
        <v>17</v>
      </c>
      <c r="G7" s="41" t="s">
        <v>46</v>
      </c>
      <c r="H7" s="41" t="s">
        <v>47</v>
      </c>
      <c r="I7" s="41" t="s">
        <v>18</v>
      </c>
      <c r="J7" s="41" t="s">
        <v>19</v>
      </c>
      <c r="K7" s="41" t="s">
        <v>20</v>
      </c>
      <c r="L7" s="41" t="s">
        <v>21</v>
      </c>
      <c r="M7" s="41" t="s">
        <v>22</v>
      </c>
      <c r="N7" s="82" t="s">
        <v>105</v>
      </c>
      <c r="O7" s="82" t="s">
        <v>108</v>
      </c>
      <c r="P7" s="41" t="s">
        <v>106</v>
      </c>
      <c r="Q7" s="41" t="s">
        <v>107</v>
      </c>
      <c r="R7" s="41" t="s">
        <v>23</v>
      </c>
      <c r="S7" s="41" t="s">
        <v>24</v>
      </c>
      <c r="T7" s="41" t="s">
        <v>109</v>
      </c>
      <c r="U7" s="41" t="s">
        <v>110</v>
      </c>
      <c r="V7" s="41" t="s">
        <v>111</v>
      </c>
      <c r="W7" s="41" t="s">
        <v>114</v>
      </c>
      <c r="X7" s="41" t="s">
        <v>115</v>
      </c>
      <c r="Y7" s="41" t="s">
        <v>117</v>
      </c>
      <c r="Z7" s="41" t="s">
        <v>25</v>
      </c>
      <c r="AA7" s="41" t="s">
        <v>26</v>
      </c>
      <c r="AB7" s="41"/>
      <c r="AC7" s="41"/>
      <c r="AD7" s="42"/>
      <c r="AE7" s="42"/>
      <c r="AF7" s="42"/>
      <c r="AG7" s="42"/>
    </row>
    <row r="8" spans="1:34" x14ac:dyDescent="0.25">
      <c r="A8" s="6" t="s">
        <v>113</v>
      </c>
      <c r="B8" s="41" t="s">
        <v>27</v>
      </c>
      <c r="C8" s="41" t="s">
        <v>28</v>
      </c>
      <c r="D8" s="41" t="s">
        <v>3</v>
      </c>
      <c r="E8" s="41" t="s">
        <v>28</v>
      </c>
      <c r="F8" s="41" t="s">
        <v>29</v>
      </c>
      <c r="G8" s="41" t="s">
        <v>30</v>
      </c>
      <c r="H8" s="41" t="s">
        <v>30</v>
      </c>
      <c r="I8" s="41" t="s">
        <v>28</v>
      </c>
      <c r="J8" s="41" t="s">
        <v>31</v>
      </c>
      <c r="K8" s="41" t="s">
        <v>32</v>
      </c>
      <c r="L8" s="41" t="s">
        <v>8</v>
      </c>
      <c r="M8" s="41" t="s">
        <v>8</v>
      </c>
      <c r="N8" s="41" t="s">
        <v>33</v>
      </c>
      <c r="O8" s="41" t="s">
        <v>33</v>
      </c>
      <c r="P8" s="41" t="s">
        <v>33</v>
      </c>
      <c r="Q8" s="41" t="s">
        <v>33</v>
      </c>
      <c r="R8" s="41" t="s">
        <v>33</v>
      </c>
      <c r="S8" s="41" t="s">
        <v>33</v>
      </c>
      <c r="T8" s="41" t="s">
        <v>33</v>
      </c>
      <c r="U8" s="41" t="s">
        <v>33</v>
      </c>
      <c r="V8" s="41" t="s">
        <v>112</v>
      </c>
      <c r="W8" s="41" t="s">
        <v>116</v>
      </c>
      <c r="X8" s="41" t="s">
        <v>116</v>
      </c>
      <c r="Y8" s="41" t="s">
        <v>116</v>
      </c>
      <c r="Z8" s="41" t="s">
        <v>34</v>
      </c>
      <c r="AA8" s="41" t="s">
        <v>8</v>
      </c>
      <c r="AB8" s="41" t="s">
        <v>44</v>
      </c>
      <c r="AC8" s="41" t="s">
        <v>26</v>
      </c>
      <c r="AD8" s="41"/>
      <c r="AE8" s="41"/>
      <c r="AF8" s="41"/>
      <c r="AG8" s="41"/>
      <c r="AH8" s="41"/>
    </row>
    <row r="9" spans="1:34" x14ac:dyDescent="0.25">
      <c r="B9" s="41">
        <v>0</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G9" s="42"/>
      <c r="AH9" s="42"/>
    </row>
    <row r="10" spans="1:34" x14ac:dyDescent="0.25">
      <c r="A10" s="61">
        <f>B10/J10/3600</f>
        <v>0.14533105330182569</v>
      </c>
      <c r="B10" s="43">
        <v>2.5</v>
      </c>
      <c r="C10" s="44">
        <f>'Slimhole design'!AA37</f>
        <v>78</v>
      </c>
      <c r="D10" s="45">
        <f>'Slimhole design'!D36-'Slimhole design'!D32</f>
        <v>100</v>
      </c>
      <c r="E10" s="46">
        <f>'Energy Prod &amp; Cons'!G21</f>
        <v>0.2</v>
      </c>
      <c r="F10" s="45">
        <f>W3</f>
        <v>980.23210993750001</v>
      </c>
      <c r="G10" s="47">
        <f>Y3</f>
        <v>2.6584931595742973E-4</v>
      </c>
      <c r="H10" s="47">
        <f>Y4</f>
        <v>4.3110319016750285E-4</v>
      </c>
      <c r="I10" s="48">
        <f>C10</f>
        <v>78</v>
      </c>
      <c r="J10" s="49">
        <f>PI()*(I10/2000)^2</f>
        <v>4.7783624261100756E-3</v>
      </c>
      <c r="K10" s="50">
        <f>B10/J10/3600</f>
        <v>0.14533105330182569</v>
      </c>
      <c r="L10" s="51">
        <f t="shared" ref="L10:L73" si="0">(F10*K10*I10)/G10/1000</f>
        <v>41797.124176702302</v>
      </c>
      <c r="M10" s="49">
        <f t="shared" ref="M10:M73" si="1">(1.14-2*LOG((E10/1000)/(I10/1000)+(21.25/L10^0.9)))^-2</f>
        <v>2.8458851239742032E-2</v>
      </c>
      <c r="N10" s="43">
        <f t="shared" ref="N10:N73" si="2">(0.5*F10*K10^2*D10/(I10/1000)*M10/100000)</f>
        <v>3.7769265074915344E-3</v>
      </c>
      <c r="O10" s="43">
        <f t="shared" ref="O10:O73" si="3">(0.5*F10*K10^2*D10/(I10/1000)*M10/100000)</f>
        <v>3.7769265074915344E-3</v>
      </c>
      <c r="P10" s="52">
        <f>(B10/3600)*G10/2/PI()/G$4/0.000000000001*(LN(G$3/(C10/2000))+C$4)/100000</f>
        <v>0.20680426012008921</v>
      </c>
      <c r="Q10" s="52">
        <f>(B10/3600)*H10/2/PI()/G$4/0.000000000001*(LN(G$3/(C10/2000))+C$4)/100000</f>
        <v>0.33535529687906629</v>
      </c>
      <c r="R10" s="53">
        <f>'Energy Prod &amp; Cons'!G10*(1-'Flow calc screen'!AB5)/10</f>
        <v>8.8031107970115379</v>
      </c>
      <c r="S10" s="54">
        <f>O10+N10+P10+Q10-R10</f>
        <v>-8.2533973869973991</v>
      </c>
      <c r="T10" s="54">
        <f>N10+P10</f>
        <v>0.21058118662758074</v>
      </c>
      <c r="U10" s="54">
        <f>O10+Q10-R10</f>
        <v>-8.4639785736249795</v>
      </c>
      <c r="V10" s="54">
        <f t="shared" ref="V10:V73" si="4">T10*(F10/100)</f>
        <v>2.0641844088109593</v>
      </c>
      <c r="W10" s="54">
        <f t="shared" ref="W10:W73" si="5">T10/3600/C$3*B10*100</f>
        <v>2.2497990024314178E-2</v>
      </c>
      <c r="X10" s="54">
        <f t="shared" ref="X10:X73" si="6">U10/3600/C$3*B10*100</f>
        <v>-0.90427121513087383</v>
      </c>
      <c r="Y10" s="54">
        <f>X10+W10</f>
        <v>-0.88177322510655964</v>
      </c>
      <c r="Z10" s="43">
        <f>B10*(C$1-C$2)*1.1/1000</f>
        <v>0.13750000000000001</v>
      </c>
      <c r="AA10" s="54">
        <f>Z10/(W10/1000)</f>
        <v>6111.6570792057464</v>
      </c>
      <c r="AB10" s="54">
        <f>Q10</f>
        <v>0.33535529687906629</v>
      </c>
      <c r="AC10" s="54">
        <f t="shared" ref="AC10:AC14" si="7">AA10</f>
        <v>6111.6570792057464</v>
      </c>
      <c r="AE10" s="55"/>
      <c r="AG10" s="50"/>
      <c r="AH10" s="50"/>
    </row>
    <row r="11" spans="1:34" x14ac:dyDescent="0.25">
      <c r="A11" s="61">
        <f t="shared" ref="A11:A74" si="8">B11/J11/3600</f>
        <v>0.29066210660365138</v>
      </c>
      <c r="B11" s="43">
        <f>B10+2.5</f>
        <v>5</v>
      </c>
      <c r="C11" s="42">
        <f t="shared" ref="C11:I11" si="9">C10</f>
        <v>78</v>
      </c>
      <c r="D11" s="51">
        <f t="shared" si="9"/>
        <v>100</v>
      </c>
      <c r="E11" s="56">
        <f t="shared" si="9"/>
        <v>0.2</v>
      </c>
      <c r="F11" s="57">
        <f t="shared" si="9"/>
        <v>980.23210993750001</v>
      </c>
      <c r="G11" s="58">
        <f>G10</f>
        <v>2.6584931595742973E-4</v>
      </c>
      <c r="H11" s="58">
        <f>H10</f>
        <v>4.3110319016750285E-4</v>
      </c>
      <c r="I11" s="48">
        <f t="shared" si="9"/>
        <v>78</v>
      </c>
      <c r="J11" s="49">
        <f>PI()*(I11/2000)^2</f>
        <v>4.7783624261100756E-3</v>
      </c>
      <c r="K11" s="50">
        <f>B11/J11/3600</f>
        <v>0.29066210660365138</v>
      </c>
      <c r="L11" s="51">
        <f t="shared" si="0"/>
        <v>83594.248353404604</v>
      </c>
      <c r="M11" s="49">
        <f t="shared" si="1"/>
        <v>2.6972089137595679E-2</v>
      </c>
      <c r="N11" s="43">
        <f t="shared" si="2"/>
        <v>1.4318441397093163E-2</v>
      </c>
      <c r="O11" s="43">
        <f t="shared" si="3"/>
        <v>1.4318441397093163E-2</v>
      </c>
      <c r="P11" s="52">
        <f>(B11/3600)*G11/2/PI()/G$4/0.000000000001*(LN(G$3/(C11/2000))+C$4)/100000</f>
        <v>0.41360852024017841</v>
      </c>
      <c r="Q11" s="52">
        <f t="shared" ref="Q11:Q74" si="10">(B11/3600)*H11/2/PI()/G$4/0.000000000001*(LN(G$3/(C11/2000))+C$4)/100000</f>
        <v>0.67071059375813258</v>
      </c>
      <c r="R11" s="54">
        <f>R10</f>
        <v>8.8031107970115379</v>
      </c>
      <c r="S11" s="54">
        <f t="shared" ref="S11:S74" si="11">O11+N11+P11+Q11-R11</f>
        <v>-7.690154800219041</v>
      </c>
      <c r="T11" s="54">
        <f t="shared" ref="T11:T74" si="12">N11+P11</f>
        <v>0.42792696163727156</v>
      </c>
      <c r="U11" s="54">
        <f t="shared" ref="U11:U74" si="13">O11+Q11-R11</f>
        <v>-8.1180817618563115</v>
      </c>
      <c r="V11" s="54">
        <f t="shared" si="4"/>
        <v>4.1946774850484632</v>
      </c>
      <c r="W11" s="54">
        <f t="shared" si="5"/>
        <v>9.1437384965228963E-2</v>
      </c>
      <c r="X11" s="54">
        <f t="shared" si="6"/>
        <v>-1.7346328550975028</v>
      </c>
      <c r="Y11" s="54">
        <f t="shared" ref="Y11:Y74" si="14">X11+W11</f>
        <v>-1.6431954701322737</v>
      </c>
      <c r="Z11" s="43">
        <f>B11*(C$1-C$2)*1.1/1000</f>
        <v>0.27500000000000002</v>
      </c>
      <c r="AA11" s="54">
        <f>Z11/(W11/1000)</f>
        <v>3007.5225806662634</v>
      </c>
      <c r="AB11" s="54">
        <f t="shared" ref="AB11:AB74" si="15">Q11</f>
        <v>0.67071059375813258</v>
      </c>
      <c r="AC11" s="54">
        <f t="shared" si="7"/>
        <v>3007.5225806662634</v>
      </c>
      <c r="AD11" s="59"/>
      <c r="AG11" s="50"/>
      <c r="AH11" s="50"/>
    </row>
    <row r="12" spans="1:34" x14ac:dyDescent="0.25">
      <c r="A12" s="61">
        <f t="shared" si="8"/>
        <v>0.43599315990547705</v>
      </c>
      <c r="B12" s="43">
        <f t="shared" ref="B12:B49" si="16">B11+2.5</f>
        <v>7.5</v>
      </c>
      <c r="C12" s="42">
        <f t="shared" ref="C12:C49" si="17">C11</f>
        <v>78</v>
      </c>
      <c r="D12" s="51">
        <f t="shared" ref="D12:D49" si="18">D11</f>
        <v>100</v>
      </c>
      <c r="E12" s="56">
        <f t="shared" ref="E12:E49" si="19">E11</f>
        <v>0.2</v>
      </c>
      <c r="F12" s="57">
        <f t="shared" ref="F12:H49" si="20">F11</f>
        <v>980.23210993750001</v>
      </c>
      <c r="G12" s="58">
        <f t="shared" si="20"/>
        <v>2.6584931595742973E-4</v>
      </c>
      <c r="H12" s="58">
        <f t="shared" si="20"/>
        <v>4.3110319016750285E-4</v>
      </c>
      <c r="I12" s="48">
        <f t="shared" ref="I12:I49" si="21">I11</f>
        <v>78</v>
      </c>
      <c r="J12" s="49">
        <f t="shared" ref="J12:J49" si="22">PI()*(I12/2000)^2</f>
        <v>4.7783624261100756E-3</v>
      </c>
      <c r="K12" s="50">
        <f t="shared" ref="K12:K49" si="23">B12/J12/3600</f>
        <v>0.43599315990547705</v>
      </c>
      <c r="L12" s="51">
        <f t="shared" si="0"/>
        <v>125391.37253010689</v>
      </c>
      <c r="M12" s="49">
        <f t="shared" si="1"/>
        <v>2.6406270439300737E-2</v>
      </c>
      <c r="N12" s="43">
        <f t="shared" si="2"/>
        <v>3.1540657685513868E-2</v>
      </c>
      <c r="O12" s="43">
        <f t="shared" si="3"/>
        <v>3.1540657685513868E-2</v>
      </c>
      <c r="P12" s="52">
        <f t="shared" ref="P12:P49" si="24">(B12/3600)*G12/2/PI()/G$4/0.000000000001*(LN(G$3/(C12/2000))+C$4)/100000</f>
        <v>0.62041278036026759</v>
      </c>
      <c r="Q12" s="52">
        <f t="shared" si="10"/>
        <v>1.0060658906371986</v>
      </c>
      <c r="R12" s="54">
        <f t="shared" ref="R12:R49" si="25">R11</f>
        <v>8.8031107970115379</v>
      </c>
      <c r="S12" s="54">
        <f t="shared" si="11"/>
        <v>-7.1135508106430443</v>
      </c>
      <c r="T12" s="54">
        <f t="shared" si="12"/>
        <v>0.65195343804578143</v>
      </c>
      <c r="U12" s="54">
        <f t="shared" si="13"/>
        <v>-7.7655042486888251</v>
      </c>
      <c r="V12" s="54">
        <f t="shared" si="4"/>
        <v>6.3906569415662347</v>
      </c>
      <c r="W12" s="54">
        <f t="shared" si="5"/>
        <v>0.20895943527108382</v>
      </c>
      <c r="X12" s="54">
        <f t="shared" si="6"/>
        <v>-2.4889436694515465</v>
      </c>
      <c r="Y12" s="54">
        <f t="shared" si="14"/>
        <v>-2.2799842341804628</v>
      </c>
      <c r="Z12" s="43">
        <f t="shared" ref="Z12:Z49" si="26">B12*(C$1-C$2)*1.1/1000</f>
        <v>0.41250000000000003</v>
      </c>
      <c r="AA12" s="54">
        <f t="shared" ref="AA12:AA49" si="27">Z12/(W12/1000)</f>
        <v>1974.0673564936769</v>
      </c>
      <c r="AB12" s="54">
        <f t="shared" si="15"/>
        <v>1.0060658906371986</v>
      </c>
      <c r="AC12" s="54">
        <f t="shared" si="7"/>
        <v>1974.0673564936769</v>
      </c>
      <c r="AD12" s="60"/>
      <c r="AE12" s="54"/>
      <c r="AG12" s="50"/>
      <c r="AH12" s="50"/>
    </row>
    <row r="13" spans="1:34" x14ac:dyDescent="0.25">
      <c r="A13" s="61">
        <f t="shared" si="8"/>
        <v>0.58132421320730276</v>
      </c>
      <c r="B13" s="43">
        <f t="shared" si="16"/>
        <v>10</v>
      </c>
      <c r="C13" s="42">
        <f t="shared" si="17"/>
        <v>78</v>
      </c>
      <c r="D13" s="51">
        <f t="shared" si="18"/>
        <v>100</v>
      </c>
      <c r="E13" s="56">
        <f t="shared" si="19"/>
        <v>0.2</v>
      </c>
      <c r="F13" s="57">
        <f t="shared" si="20"/>
        <v>980.23210993750001</v>
      </c>
      <c r="G13" s="58">
        <f t="shared" si="20"/>
        <v>2.6584931595742973E-4</v>
      </c>
      <c r="H13" s="58">
        <f t="shared" si="20"/>
        <v>4.3110319016750285E-4</v>
      </c>
      <c r="I13" s="48">
        <f t="shared" si="21"/>
        <v>78</v>
      </c>
      <c r="J13" s="49">
        <f t="shared" si="22"/>
        <v>4.7783624261100756E-3</v>
      </c>
      <c r="K13" s="50">
        <f t="shared" si="23"/>
        <v>0.58132421320730276</v>
      </c>
      <c r="L13" s="51">
        <f t="shared" si="0"/>
        <v>167188.49670680921</v>
      </c>
      <c r="M13" s="49">
        <f t="shared" si="1"/>
        <v>2.6103225945706295E-2</v>
      </c>
      <c r="N13" s="43">
        <f t="shared" si="2"/>
        <v>5.5428781815451841E-2</v>
      </c>
      <c r="O13" s="43">
        <f t="shared" si="3"/>
        <v>5.5428781815451841E-2</v>
      </c>
      <c r="P13" s="52">
        <f t="shared" si="24"/>
        <v>0.82721704048035682</v>
      </c>
      <c r="Q13" s="52">
        <f t="shared" si="10"/>
        <v>1.3414211875162652</v>
      </c>
      <c r="R13" s="54">
        <f t="shared" si="25"/>
        <v>8.8031107970115379</v>
      </c>
      <c r="S13" s="54">
        <f t="shared" si="11"/>
        <v>-6.5236150053840127</v>
      </c>
      <c r="T13" s="54">
        <f t="shared" si="12"/>
        <v>0.88264582229580868</v>
      </c>
      <c r="U13" s="54">
        <f t="shared" si="13"/>
        <v>-7.4062608276798212</v>
      </c>
      <c r="V13" s="54">
        <f t="shared" si="4"/>
        <v>8.6519777671654019</v>
      </c>
      <c r="W13" s="54">
        <f t="shared" si="5"/>
        <v>0.37719906935718317</v>
      </c>
      <c r="X13" s="54">
        <f t="shared" si="6"/>
        <v>-3.1650687297777007</v>
      </c>
      <c r="Y13" s="54">
        <f t="shared" si="14"/>
        <v>-2.7878696604205175</v>
      </c>
      <c r="Z13" s="43">
        <f t="shared" si="26"/>
        <v>0.55000000000000004</v>
      </c>
      <c r="AA13" s="54">
        <f t="shared" si="27"/>
        <v>1458.1160047327305</v>
      </c>
      <c r="AB13" s="54">
        <f t="shared" si="15"/>
        <v>1.3414211875162652</v>
      </c>
      <c r="AC13" s="54">
        <f t="shared" si="7"/>
        <v>1458.1160047327305</v>
      </c>
      <c r="AD13" s="60"/>
      <c r="AE13" s="54"/>
      <c r="AG13" s="50"/>
      <c r="AH13" s="50"/>
    </row>
    <row r="14" spans="1:34" x14ac:dyDescent="0.25">
      <c r="A14" s="61">
        <f t="shared" si="8"/>
        <v>0.72665526650912837</v>
      </c>
      <c r="B14" s="43">
        <f t="shared" si="16"/>
        <v>12.5</v>
      </c>
      <c r="C14" s="42">
        <f t="shared" si="17"/>
        <v>78</v>
      </c>
      <c r="D14" s="51">
        <f t="shared" si="18"/>
        <v>100</v>
      </c>
      <c r="E14" s="56">
        <f t="shared" si="19"/>
        <v>0.2</v>
      </c>
      <c r="F14" s="57">
        <f t="shared" si="20"/>
        <v>980.23210993750001</v>
      </c>
      <c r="G14" s="58">
        <f t="shared" si="20"/>
        <v>2.6584931595742973E-4</v>
      </c>
      <c r="H14" s="58">
        <f t="shared" si="20"/>
        <v>4.3110319016750285E-4</v>
      </c>
      <c r="I14" s="48">
        <f t="shared" si="21"/>
        <v>78</v>
      </c>
      <c r="J14" s="49">
        <f t="shared" si="22"/>
        <v>4.7783624261100756E-3</v>
      </c>
      <c r="K14" s="50">
        <f t="shared" si="23"/>
        <v>0.72665526650912837</v>
      </c>
      <c r="L14" s="51">
        <f t="shared" si="0"/>
        <v>208985.6208835115</v>
      </c>
      <c r="M14" s="49">
        <f t="shared" si="1"/>
        <v>2.591298137263881E-2</v>
      </c>
      <c r="N14" s="43">
        <f t="shared" si="2"/>
        <v>8.597626219165426E-2</v>
      </c>
      <c r="O14" s="43">
        <f t="shared" si="3"/>
        <v>8.597626219165426E-2</v>
      </c>
      <c r="P14" s="52">
        <f t="shared" si="24"/>
        <v>1.0340213006004457</v>
      </c>
      <c r="Q14" s="52">
        <f t="shared" si="10"/>
        <v>1.6767764843953317</v>
      </c>
      <c r="R14" s="54">
        <f t="shared" si="25"/>
        <v>8.8031107970115379</v>
      </c>
      <c r="S14" s="54">
        <f t="shared" si="11"/>
        <v>-5.9203604876324523</v>
      </c>
      <c r="T14" s="54">
        <f t="shared" si="12"/>
        <v>1.1199975627920999</v>
      </c>
      <c r="U14" s="54">
        <f t="shared" si="13"/>
        <v>-7.040358050424552</v>
      </c>
      <c r="V14" s="54">
        <f t="shared" si="4"/>
        <v>10.978575741005578</v>
      </c>
      <c r="W14" s="54">
        <f t="shared" si="5"/>
        <v>0.59828929636330119</v>
      </c>
      <c r="X14" s="54">
        <f t="shared" si="6"/>
        <v>-3.7608750269361924</v>
      </c>
      <c r="Y14" s="54">
        <f t="shared" si="14"/>
        <v>-3.1625857305728911</v>
      </c>
      <c r="Z14" s="43">
        <f t="shared" si="26"/>
        <v>0.6875</v>
      </c>
      <c r="AA14" s="54">
        <f t="shared" si="27"/>
        <v>1149.1096434099118</v>
      </c>
      <c r="AB14" s="54">
        <f t="shared" si="15"/>
        <v>1.6767764843953317</v>
      </c>
      <c r="AC14" s="54">
        <f t="shared" si="7"/>
        <v>1149.1096434099118</v>
      </c>
      <c r="AG14" s="50"/>
      <c r="AH14" s="50"/>
    </row>
    <row r="15" spans="1:34" x14ac:dyDescent="0.25">
      <c r="A15" s="61">
        <f t="shared" si="8"/>
        <v>0.87198631981095409</v>
      </c>
      <c r="B15" s="43">
        <f t="shared" si="16"/>
        <v>15</v>
      </c>
      <c r="C15" s="42">
        <f t="shared" si="17"/>
        <v>78</v>
      </c>
      <c r="D15" s="51">
        <f t="shared" si="18"/>
        <v>100</v>
      </c>
      <c r="E15" s="56">
        <f t="shared" si="19"/>
        <v>0.2</v>
      </c>
      <c r="F15" s="57">
        <f t="shared" si="20"/>
        <v>980.23210993750001</v>
      </c>
      <c r="G15" s="58">
        <f t="shared" si="20"/>
        <v>2.6584931595742973E-4</v>
      </c>
      <c r="H15" s="58">
        <f t="shared" si="20"/>
        <v>4.3110319016750285E-4</v>
      </c>
      <c r="I15" s="48">
        <f t="shared" si="21"/>
        <v>78</v>
      </c>
      <c r="J15" s="49">
        <f t="shared" si="22"/>
        <v>4.7783624261100756E-3</v>
      </c>
      <c r="K15" s="50">
        <f t="shared" si="23"/>
        <v>0.87198631981095409</v>
      </c>
      <c r="L15" s="51">
        <f t="shared" si="0"/>
        <v>250782.74506021378</v>
      </c>
      <c r="M15" s="49">
        <f t="shared" si="1"/>
        <v>2.5781861848798358E-2</v>
      </c>
      <c r="N15" s="43">
        <f t="shared" si="2"/>
        <v>0.12317936089269144</v>
      </c>
      <c r="O15" s="43">
        <f t="shared" si="3"/>
        <v>0.12317936089269144</v>
      </c>
      <c r="P15" s="52">
        <f t="shared" si="24"/>
        <v>1.2408255607205352</v>
      </c>
      <c r="Q15" s="52">
        <f t="shared" si="10"/>
        <v>2.0121317812743973</v>
      </c>
      <c r="R15" s="54">
        <f t="shared" si="25"/>
        <v>8.8031107970115379</v>
      </c>
      <c r="S15" s="54">
        <f t="shared" si="11"/>
        <v>-5.3037947332312223</v>
      </c>
      <c r="T15" s="54">
        <f t="shared" si="12"/>
        <v>1.3640049216132266</v>
      </c>
      <c r="U15" s="54">
        <f t="shared" si="13"/>
        <v>-6.6677996548444494</v>
      </c>
      <c r="V15" s="54">
        <f t="shared" si="4"/>
        <v>13.370414222780674</v>
      </c>
      <c r="W15" s="54">
        <f t="shared" si="5"/>
        <v>0.87436212923924783</v>
      </c>
      <c r="X15" s="54">
        <f t="shared" si="6"/>
        <v>-4.2742305479772105</v>
      </c>
      <c r="Y15" s="54">
        <f t="shared" si="14"/>
        <v>-3.3998684187379626</v>
      </c>
      <c r="Z15" s="43">
        <f t="shared" si="26"/>
        <v>0.82500000000000007</v>
      </c>
      <c r="AA15" s="54">
        <f t="shared" si="27"/>
        <v>943.54498257810405</v>
      </c>
      <c r="AB15" s="54">
        <f t="shared" si="15"/>
        <v>2.0121317812743973</v>
      </c>
      <c r="AC15" s="54">
        <f t="shared" ref="AC15:AC74" si="28">AA15</f>
        <v>943.54498257810405</v>
      </c>
      <c r="AE15" s="14"/>
      <c r="AG15" s="50"/>
      <c r="AH15" s="50"/>
    </row>
    <row r="16" spans="1:34" x14ac:dyDescent="0.25">
      <c r="A16" s="61">
        <f t="shared" si="8"/>
        <v>1.0173173731127798</v>
      </c>
      <c r="B16" s="43">
        <f t="shared" si="16"/>
        <v>17.5</v>
      </c>
      <c r="C16" s="42">
        <f t="shared" si="17"/>
        <v>78</v>
      </c>
      <c r="D16" s="51">
        <f t="shared" si="18"/>
        <v>100</v>
      </c>
      <c r="E16" s="56">
        <f t="shared" si="19"/>
        <v>0.2</v>
      </c>
      <c r="F16" s="57">
        <f t="shared" si="20"/>
        <v>980.23210993750001</v>
      </c>
      <c r="G16" s="58">
        <f t="shared" si="20"/>
        <v>2.6584931595742973E-4</v>
      </c>
      <c r="H16" s="58">
        <f t="shared" si="20"/>
        <v>4.3110319016750285E-4</v>
      </c>
      <c r="I16" s="48">
        <f t="shared" si="21"/>
        <v>78</v>
      </c>
      <c r="J16" s="49">
        <f t="shared" si="22"/>
        <v>4.7783624261100756E-3</v>
      </c>
      <c r="K16" s="50">
        <f t="shared" si="23"/>
        <v>1.0173173731127798</v>
      </c>
      <c r="L16" s="51">
        <f t="shared" si="0"/>
        <v>292579.86923691613</v>
      </c>
      <c r="M16" s="49">
        <f t="shared" si="1"/>
        <v>2.5685730118047801E-2</v>
      </c>
      <c r="N16" s="43">
        <f t="shared" si="2"/>
        <v>0.16703564709495214</v>
      </c>
      <c r="O16" s="43">
        <f t="shared" si="3"/>
        <v>0.16703564709495214</v>
      </c>
      <c r="P16" s="52">
        <f t="shared" si="24"/>
        <v>1.4476298208406244</v>
      </c>
      <c r="Q16" s="52">
        <f t="shared" si="10"/>
        <v>2.3474870781534638</v>
      </c>
      <c r="R16" s="54">
        <f t="shared" si="25"/>
        <v>8.8031107970115379</v>
      </c>
      <c r="S16" s="54">
        <f t="shared" si="11"/>
        <v>-4.6739226038275454</v>
      </c>
      <c r="T16" s="54">
        <f>N16+P16</f>
        <v>1.6146654679355765</v>
      </c>
      <c r="U16" s="54">
        <f>O16+Q16-R16</f>
        <v>-6.2885880717631224</v>
      </c>
      <c r="V16" s="54">
        <f t="shared" si="4"/>
        <v>15.827469384777109</v>
      </c>
      <c r="W16" s="54">
        <f>T16/3600/C$3*B16*100</f>
        <v>1.2075489610629309</v>
      </c>
      <c r="X16" s="54">
        <f t="shared" si="6"/>
        <v>-4.7030038998228481</v>
      </c>
      <c r="Y16" s="54">
        <f t="shared" si="14"/>
        <v>-3.4954549387599174</v>
      </c>
      <c r="Z16" s="43">
        <f t="shared" si="26"/>
        <v>0.96250000000000013</v>
      </c>
      <c r="AA16" s="54">
        <f t="shared" si="27"/>
        <v>797.06913014340296</v>
      </c>
      <c r="AB16" s="54">
        <f t="shared" si="15"/>
        <v>2.3474870781534638</v>
      </c>
      <c r="AC16" s="54">
        <f t="shared" si="28"/>
        <v>797.06913014340296</v>
      </c>
      <c r="AD16" s="59"/>
      <c r="AE16" s="14"/>
      <c r="AG16" s="50"/>
      <c r="AH16" s="50"/>
    </row>
    <row r="17" spans="1:34" x14ac:dyDescent="0.25">
      <c r="A17" s="61">
        <f t="shared" si="8"/>
        <v>1.1626484264146055</v>
      </c>
      <c r="B17" s="43">
        <f t="shared" si="16"/>
        <v>20</v>
      </c>
      <c r="C17" s="42">
        <f t="shared" si="17"/>
        <v>78</v>
      </c>
      <c r="D17" s="51">
        <f t="shared" si="18"/>
        <v>100</v>
      </c>
      <c r="E17" s="56">
        <f t="shared" si="19"/>
        <v>0.2</v>
      </c>
      <c r="F17" s="57">
        <f t="shared" si="20"/>
        <v>980.23210993750001</v>
      </c>
      <c r="G17" s="58">
        <f t="shared" si="20"/>
        <v>2.6584931595742973E-4</v>
      </c>
      <c r="H17" s="58">
        <f t="shared" si="20"/>
        <v>4.3110319016750285E-4</v>
      </c>
      <c r="I17" s="48">
        <f t="shared" si="21"/>
        <v>78</v>
      </c>
      <c r="J17" s="49">
        <f t="shared" si="22"/>
        <v>4.7783624261100756E-3</v>
      </c>
      <c r="K17" s="50">
        <f t="shared" si="23"/>
        <v>1.1626484264146055</v>
      </c>
      <c r="L17" s="51">
        <f t="shared" si="0"/>
        <v>334376.99341361842</v>
      </c>
      <c r="M17" s="49">
        <f t="shared" si="1"/>
        <v>2.5612076064326035E-2</v>
      </c>
      <c r="N17" s="43">
        <f t="shared" si="2"/>
        <v>0.21754340692803159</v>
      </c>
      <c r="O17" s="43">
        <f t="shared" si="3"/>
        <v>0.21754340692803159</v>
      </c>
      <c r="P17" s="52">
        <f t="shared" si="24"/>
        <v>1.6544340809607136</v>
      </c>
      <c r="Q17" s="52">
        <f t="shared" si="10"/>
        <v>2.6828423750325303</v>
      </c>
      <c r="R17" s="54">
        <f t="shared" si="25"/>
        <v>8.8031107970115379</v>
      </c>
      <c r="S17" s="54">
        <f t="shared" si="11"/>
        <v>-4.0307475271622302</v>
      </c>
      <c r="T17" s="54">
        <f t="shared" si="12"/>
        <v>1.8719774878887452</v>
      </c>
      <c r="U17" s="54">
        <f t="shared" si="13"/>
        <v>-5.9027250150509758</v>
      </c>
      <c r="V17" s="54">
        <f t="shared" si="4"/>
        <v>18.349724427086855</v>
      </c>
      <c r="W17" s="54">
        <f t="shared" si="5"/>
        <v>1.5999807588792689</v>
      </c>
      <c r="X17" s="54">
        <f t="shared" si="6"/>
        <v>-5.0450641154281843</v>
      </c>
      <c r="Y17" s="54">
        <f t="shared" si="14"/>
        <v>-3.4450833565489152</v>
      </c>
      <c r="Z17" s="43">
        <f t="shared" si="26"/>
        <v>1.1000000000000001</v>
      </c>
      <c r="AA17" s="54">
        <f t="shared" si="27"/>
        <v>687.50826776848987</v>
      </c>
      <c r="AB17" s="54">
        <f t="shared" si="15"/>
        <v>2.6828423750325303</v>
      </c>
      <c r="AC17" s="54">
        <f t="shared" si="28"/>
        <v>687.50826776848987</v>
      </c>
      <c r="AD17" s="59"/>
      <c r="AE17" s="14"/>
      <c r="AG17" s="50"/>
      <c r="AH17" s="50"/>
    </row>
    <row r="18" spans="1:34" x14ac:dyDescent="0.25">
      <c r="A18" s="61">
        <f t="shared" si="8"/>
        <v>1.307979479716431</v>
      </c>
      <c r="B18" s="43">
        <f t="shared" si="16"/>
        <v>22.5</v>
      </c>
      <c r="C18" s="42">
        <f t="shared" si="17"/>
        <v>78</v>
      </c>
      <c r="D18" s="51">
        <f t="shared" si="18"/>
        <v>100</v>
      </c>
      <c r="E18" s="56">
        <f t="shared" si="19"/>
        <v>0.2</v>
      </c>
      <c r="F18" s="57">
        <f t="shared" si="20"/>
        <v>980.23210993750001</v>
      </c>
      <c r="G18" s="58">
        <f t="shared" si="20"/>
        <v>2.6584931595742973E-4</v>
      </c>
      <c r="H18" s="58">
        <f t="shared" si="20"/>
        <v>4.3110319016750285E-4</v>
      </c>
      <c r="I18" s="48">
        <f t="shared" si="21"/>
        <v>78</v>
      </c>
      <c r="J18" s="49">
        <f t="shared" si="22"/>
        <v>4.7783624261100756E-3</v>
      </c>
      <c r="K18" s="50">
        <f t="shared" si="23"/>
        <v>1.307979479716431</v>
      </c>
      <c r="L18" s="51">
        <f t="shared" si="0"/>
        <v>376174.11759032065</v>
      </c>
      <c r="M18" s="49">
        <f t="shared" si="1"/>
        <v>2.5553749175292888E-2</v>
      </c>
      <c r="N18" s="43">
        <f t="shared" si="2"/>
        <v>0.27470136362303527</v>
      </c>
      <c r="O18" s="43">
        <f t="shared" si="3"/>
        <v>0.27470136362303527</v>
      </c>
      <c r="P18" s="52">
        <f t="shared" si="24"/>
        <v>1.8612383410808029</v>
      </c>
      <c r="Q18" s="52">
        <f t="shared" si="10"/>
        <v>3.0181976719115959</v>
      </c>
      <c r="R18" s="54">
        <f t="shared" si="25"/>
        <v>8.8031107970115379</v>
      </c>
      <c r="S18" s="54">
        <f t="shared" si="11"/>
        <v>-3.3742720567730684</v>
      </c>
      <c r="T18" s="54">
        <f t="shared" si="12"/>
        <v>2.135939704703838</v>
      </c>
      <c r="U18" s="54">
        <f t="shared" si="13"/>
        <v>-5.5102117614769064</v>
      </c>
      <c r="V18" s="54">
        <f t="shared" si="4"/>
        <v>20.937166834411236</v>
      </c>
      <c r="W18" s="54">
        <f t="shared" si="5"/>
        <v>2.0537881775998441</v>
      </c>
      <c r="X18" s="54">
        <f t="shared" si="6"/>
        <v>-5.2982805398816408</v>
      </c>
      <c r="Y18" s="54">
        <f t="shared" si="14"/>
        <v>-3.2444923622817967</v>
      </c>
      <c r="Z18" s="43">
        <f t="shared" si="26"/>
        <v>1.2375</v>
      </c>
      <c r="AA18" s="54">
        <f t="shared" si="27"/>
        <v>602.54509861197187</v>
      </c>
      <c r="AB18" s="54">
        <f t="shared" si="15"/>
        <v>3.0181976719115959</v>
      </c>
      <c r="AC18" s="54">
        <f t="shared" si="28"/>
        <v>602.54509861197187</v>
      </c>
      <c r="AD18" s="59"/>
      <c r="AE18" s="14"/>
      <c r="AG18" s="50"/>
      <c r="AH18" s="50"/>
    </row>
    <row r="19" spans="1:34" x14ac:dyDescent="0.25">
      <c r="A19" s="61">
        <f t="shared" si="8"/>
        <v>1.4533105330182567</v>
      </c>
      <c r="B19" s="43">
        <f t="shared" si="16"/>
        <v>25</v>
      </c>
      <c r="C19" s="42">
        <f t="shared" si="17"/>
        <v>78</v>
      </c>
      <c r="D19" s="51">
        <f t="shared" si="18"/>
        <v>100</v>
      </c>
      <c r="E19" s="56">
        <f t="shared" si="19"/>
        <v>0.2</v>
      </c>
      <c r="F19" s="57">
        <f t="shared" si="20"/>
        <v>980.23210993750001</v>
      </c>
      <c r="G19" s="58">
        <f t="shared" si="20"/>
        <v>2.6584931595742973E-4</v>
      </c>
      <c r="H19" s="58">
        <f t="shared" si="20"/>
        <v>4.3110319016750285E-4</v>
      </c>
      <c r="I19" s="48">
        <f t="shared" si="21"/>
        <v>78</v>
      </c>
      <c r="J19" s="49">
        <f t="shared" si="22"/>
        <v>4.7783624261100756E-3</v>
      </c>
      <c r="K19" s="50">
        <f t="shared" si="23"/>
        <v>1.4533105330182567</v>
      </c>
      <c r="L19" s="51">
        <f t="shared" si="0"/>
        <v>417971.24176702299</v>
      </c>
      <c r="M19" s="49">
        <f t="shared" si="1"/>
        <v>2.5506357619754904E-2</v>
      </c>
      <c r="N19" s="43">
        <f t="shared" si="2"/>
        <v>0.33850852724891711</v>
      </c>
      <c r="O19" s="43">
        <f t="shared" si="3"/>
        <v>0.33850852724891711</v>
      </c>
      <c r="P19" s="52">
        <f t="shared" si="24"/>
        <v>2.0680426012008915</v>
      </c>
      <c r="Q19" s="52">
        <f t="shared" si="10"/>
        <v>3.3535529687906633</v>
      </c>
      <c r="R19" s="54">
        <f t="shared" si="25"/>
        <v>8.8031107970115379</v>
      </c>
      <c r="S19" s="54">
        <f t="shared" si="11"/>
        <v>-2.7044981725221486</v>
      </c>
      <c r="T19" s="54">
        <f t="shared" si="12"/>
        <v>2.4065511284498085</v>
      </c>
      <c r="U19" s="54">
        <f t="shared" si="13"/>
        <v>-5.111049300971958</v>
      </c>
      <c r="V19" s="54">
        <f t="shared" si="4"/>
        <v>23.589786903128275</v>
      </c>
      <c r="W19" s="54">
        <f t="shared" si="5"/>
        <v>2.5711016329591962</v>
      </c>
      <c r="X19" s="54">
        <f t="shared" si="6"/>
        <v>-5.4605227574486728</v>
      </c>
      <c r="Y19" s="54">
        <f t="shared" si="14"/>
        <v>-2.8894211244894765</v>
      </c>
      <c r="Z19" s="43">
        <f t="shared" si="26"/>
        <v>1.375</v>
      </c>
      <c r="AA19" s="54">
        <f t="shared" si="27"/>
        <v>534.79021691470462</v>
      </c>
      <c r="AB19" s="54">
        <f t="shared" si="15"/>
        <v>3.3535529687906633</v>
      </c>
      <c r="AC19" s="54">
        <f t="shared" si="28"/>
        <v>534.79021691470462</v>
      </c>
      <c r="AD19" s="59"/>
      <c r="AE19" s="14"/>
      <c r="AG19" s="50"/>
      <c r="AH19" s="50"/>
    </row>
    <row r="20" spans="1:34" x14ac:dyDescent="0.25">
      <c r="A20" s="61">
        <f t="shared" si="8"/>
        <v>1.5986415863200822</v>
      </c>
      <c r="B20" s="43">
        <f t="shared" si="16"/>
        <v>27.5</v>
      </c>
      <c r="C20" s="42">
        <f t="shared" si="17"/>
        <v>78</v>
      </c>
      <c r="D20" s="51">
        <f t="shared" si="18"/>
        <v>100</v>
      </c>
      <c r="E20" s="56">
        <f t="shared" si="19"/>
        <v>0.2</v>
      </c>
      <c r="F20" s="57">
        <f t="shared" si="20"/>
        <v>980.23210993750001</v>
      </c>
      <c r="G20" s="58">
        <f t="shared" si="20"/>
        <v>2.6584931595742973E-4</v>
      </c>
      <c r="H20" s="58">
        <f t="shared" si="20"/>
        <v>4.3110319016750285E-4</v>
      </c>
      <c r="I20" s="48">
        <f t="shared" si="21"/>
        <v>78</v>
      </c>
      <c r="J20" s="49">
        <f t="shared" si="22"/>
        <v>4.7783624261100756E-3</v>
      </c>
      <c r="K20" s="50">
        <f t="shared" si="23"/>
        <v>1.5986415863200822</v>
      </c>
      <c r="L20" s="51">
        <f t="shared" si="0"/>
        <v>459768.36594372516</v>
      </c>
      <c r="M20" s="49">
        <f t="shared" si="1"/>
        <v>2.5467050767547236E-2</v>
      </c>
      <c r="N20" s="43">
        <f t="shared" si="2"/>
        <v>0.40896410661328192</v>
      </c>
      <c r="O20" s="43">
        <f t="shared" si="3"/>
        <v>0.40896410661328192</v>
      </c>
      <c r="P20" s="52">
        <f t="shared" si="24"/>
        <v>2.2748468613209809</v>
      </c>
      <c r="Q20" s="52">
        <f t="shared" si="10"/>
        <v>3.688908265669729</v>
      </c>
      <c r="R20" s="54">
        <f t="shared" si="25"/>
        <v>8.8031107970115379</v>
      </c>
      <c r="S20" s="54">
        <f t="shared" si="11"/>
        <v>-2.0214274567942638</v>
      </c>
      <c r="T20" s="54">
        <f t="shared" si="12"/>
        <v>2.6838109679342628</v>
      </c>
      <c r="U20" s="54">
        <f t="shared" si="13"/>
        <v>-4.7052384247285266</v>
      </c>
      <c r="V20" s="54">
        <f t="shared" si="4"/>
        <v>26.307576877716066</v>
      </c>
      <c r="W20" s="54">
        <f t="shared" si="5"/>
        <v>3.154051351204795</v>
      </c>
      <c r="X20" s="54">
        <f t="shared" si="6"/>
        <v>-5.5296605418818148</v>
      </c>
      <c r="Y20" s="54">
        <f t="shared" si="14"/>
        <v>-2.3756091906770198</v>
      </c>
      <c r="Z20" s="43">
        <f t="shared" si="26"/>
        <v>1.5125000000000002</v>
      </c>
      <c r="AA20" s="54">
        <f t="shared" si="27"/>
        <v>479.54197049526488</v>
      </c>
      <c r="AB20" s="54">
        <f t="shared" si="15"/>
        <v>3.688908265669729</v>
      </c>
      <c r="AC20" s="54">
        <f t="shared" si="28"/>
        <v>479.54197049526488</v>
      </c>
      <c r="AD20" s="59"/>
      <c r="AE20" s="61"/>
      <c r="AG20" s="50"/>
      <c r="AH20" s="50"/>
    </row>
    <row r="21" spans="1:34" x14ac:dyDescent="0.25">
      <c r="A21" s="61">
        <f t="shared" si="8"/>
        <v>1.7439726396219082</v>
      </c>
      <c r="B21" s="43">
        <f t="shared" si="16"/>
        <v>30</v>
      </c>
      <c r="C21" s="42">
        <f t="shared" si="17"/>
        <v>78</v>
      </c>
      <c r="D21" s="51">
        <f t="shared" si="18"/>
        <v>100</v>
      </c>
      <c r="E21" s="56">
        <f t="shared" si="19"/>
        <v>0.2</v>
      </c>
      <c r="F21" s="57">
        <f t="shared" si="20"/>
        <v>980.23210993750001</v>
      </c>
      <c r="G21" s="58">
        <f t="shared" si="20"/>
        <v>2.6584931595742973E-4</v>
      </c>
      <c r="H21" s="58">
        <f t="shared" si="20"/>
        <v>4.3110319016750285E-4</v>
      </c>
      <c r="I21" s="48">
        <f t="shared" si="21"/>
        <v>78</v>
      </c>
      <c r="J21" s="49">
        <f t="shared" si="22"/>
        <v>4.7783624261100756E-3</v>
      </c>
      <c r="K21" s="50">
        <f t="shared" si="23"/>
        <v>1.7439726396219082</v>
      </c>
      <c r="L21" s="51">
        <f t="shared" si="0"/>
        <v>501565.49012042757</v>
      </c>
      <c r="M21" s="49">
        <f t="shared" si="1"/>
        <v>2.543389545935594E-2</v>
      </c>
      <c r="N21" s="43">
        <f t="shared" si="2"/>
        <v>0.48606745409909347</v>
      </c>
      <c r="O21" s="43">
        <f t="shared" si="3"/>
        <v>0.48606745409909347</v>
      </c>
      <c r="P21" s="52">
        <f t="shared" si="24"/>
        <v>2.4816511214410704</v>
      </c>
      <c r="Q21" s="52">
        <f t="shared" si="10"/>
        <v>4.0242635625487946</v>
      </c>
      <c r="R21" s="54">
        <f t="shared" si="25"/>
        <v>8.8031107970115379</v>
      </c>
      <c r="S21" s="54">
        <f t="shared" si="11"/>
        <v>-1.325061204823486</v>
      </c>
      <c r="T21" s="54">
        <f t="shared" si="12"/>
        <v>2.9677185755401636</v>
      </c>
      <c r="U21" s="54">
        <f t="shared" si="13"/>
        <v>-4.2927797803636496</v>
      </c>
      <c r="V21" s="54">
        <f t="shared" si="4"/>
        <v>29.090530410024463</v>
      </c>
      <c r="W21" s="54">
        <f t="shared" si="5"/>
        <v>3.804767404538671</v>
      </c>
      <c r="X21" s="54">
        <f t="shared" si="6"/>
        <v>-5.5035638209790374</v>
      </c>
      <c r="Y21" s="54">
        <f t="shared" si="14"/>
        <v>-1.6987964164403664</v>
      </c>
      <c r="Z21" s="43">
        <f t="shared" si="26"/>
        <v>1.6500000000000001</v>
      </c>
      <c r="AA21" s="54">
        <f t="shared" si="27"/>
        <v>433.66645699070352</v>
      </c>
      <c r="AB21" s="54">
        <f t="shared" si="15"/>
        <v>4.0242635625487946</v>
      </c>
      <c r="AC21" s="54">
        <f t="shared" si="28"/>
        <v>433.66645699070352</v>
      </c>
      <c r="AD21" s="59"/>
      <c r="AE21" s="62"/>
      <c r="AG21" s="50"/>
      <c r="AH21" s="50"/>
    </row>
    <row r="22" spans="1:34" x14ac:dyDescent="0.25">
      <c r="A22" s="61">
        <f t="shared" si="8"/>
        <v>1.8893036929237337</v>
      </c>
      <c r="B22" s="43">
        <f t="shared" si="16"/>
        <v>32.5</v>
      </c>
      <c r="C22" s="42">
        <f t="shared" si="17"/>
        <v>78</v>
      </c>
      <c r="D22" s="51">
        <f t="shared" si="18"/>
        <v>100</v>
      </c>
      <c r="E22" s="56">
        <f t="shared" si="19"/>
        <v>0.2</v>
      </c>
      <c r="F22" s="57">
        <f t="shared" si="20"/>
        <v>980.23210993750001</v>
      </c>
      <c r="G22" s="58">
        <f t="shared" si="20"/>
        <v>2.6584931595742973E-4</v>
      </c>
      <c r="H22" s="58">
        <f t="shared" si="20"/>
        <v>4.3110319016750285E-4</v>
      </c>
      <c r="I22" s="48">
        <f t="shared" si="21"/>
        <v>78</v>
      </c>
      <c r="J22" s="49">
        <f t="shared" si="22"/>
        <v>4.7783624261100756E-3</v>
      </c>
      <c r="K22" s="50">
        <f t="shared" si="23"/>
        <v>1.8893036929237337</v>
      </c>
      <c r="L22" s="51">
        <f t="shared" si="0"/>
        <v>543362.61429712991</v>
      </c>
      <c r="M22" s="49">
        <f t="shared" si="1"/>
        <v>2.5405533135906717E-2</v>
      </c>
      <c r="N22" s="43">
        <f t="shared" si="2"/>
        <v>0.56981802931207615</v>
      </c>
      <c r="O22" s="43">
        <f t="shared" si="3"/>
        <v>0.56981802931207615</v>
      </c>
      <c r="P22" s="52">
        <f t="shared" si="24"/>
        <v>2.6884553815611594</v>
      </c>
      <c r="Q22" s="52">
        <f t="shared" si="10"/>
        <v>4.3596188594278615</v>
      </c>
      <c r="R22" s="54">
        <f t="shared" si="25"/>
        <v>8.8031107970115379</v>
      </c>
      <c r="S22" s="54">
        <f t="shared" si="11"/>
        <v>-0.61540049739836533</v>
      </c>
      <c r="T22" s="54">
        <f t="shared" si="12"/>
        <v>3.2582734108732354</v>
      </c>
      <c r="U22" s="54">
        <f t="shared" si="13"/>
        <v>-3.8736739082716003</v>
      </c>
      <c r="V22" s="54">
        <f t="shared" si="4"/>
        <v>31.938642202935263</v>
      </c>
      <c r="W22" s="54">
        <f t="shared" si="5"/>
        <v>4.5253797373239379</v>
      </c>
      <c r="X22" s="54">
        <f t="shared" si="6"/>
        <v>-5.3801026503772222</v>
      </c>
      <c r="Y22" s="54">
        <f t="shared" si="14"/>
        <v>-0.85472291305328429</v>
      </c>
      <c r="Z22" s="43">
        <f t="shared" si="26"/>
        <v>1.7875000000000003</v>
      </c>
      <c r="AA22" s="54">
        <f t="shared" si="27"/>
        <v>394.99447643194475</v>
      </c>
      <c r="AB22" s="54">
        <f t="shared" si="15"/>
        <v>4.3596188594278615</v>
      </c>
      <c r="AC22" s="54">
        <f t="shared" si="28"/>
        <v>394.99447643194475</v>
      </c>
      <c r="AD22" s="63"/>
      <c r="AE22" s="64"/>
      <c r="AG22" s="50"/>
      <c r="AH22" s="50"/>
    </row>
    <row r="23" spans="1:34" x14ac:dyDescent="0.25">
      <c r="A23" s="61">
        <f t="shared" si="8"/>
        <v>2.0346347462255596</v>
      </c>
      <c r="B23" s="43">
        <f t="shared" si="16"/>
        <v>35</v>
      </c>
      <c r="C23" s="42">
        <f t="shared" si="17"/>
        <v>78</v>
      </c>
      <c r="D23" s="51">
        <f t="shared" si="18"/>
        <v>100</v>
      </c>
      <c r="E23" s="56">
        <f t="shared" si="19"/>
        <v>0.2</v>
      </c>
      <c r="F23" s="57">
        <f t="shared" si="20"/>
        <v>980.23210993750001</v>
      </c>
      <c r="G23" s="58">
        <f t="shared" si="20"/>
        <v>2.6584931595742973E-4</v>
      </c>
      <c r="H23" s="58">
        <f t="shared" si="20"/>
        <v>4.3110319016750285E-4</v>
      </c>
      <c r="I23" s="48">
        <f t="shared" si="21"/>
        <v>78</v>
      </c>
      <c r="J23" s="49">
        <f t="shared" si="22"/>
        <v>4.7783624261100756E-3</v>
      </c>
      <c r="K23" s="50">
        <f t="shared" si="23"/>
        <v>2.0346347462255596</v>
      </c>
      <c r="L23" s="51">
        <f t="shared" si="0"/>
        <v>585159.73847383226</v>
      </c>
      <c r="M23" s="49">
        <f t="shared" si="1"/>
        <v>2.5380980369227524E-2</v>
      </c>
      <c r="N23" s="43">
        <f t="shared" si="2"/>
        <v>0.66021537412313436</v>
      </c>
      <c r="O23" s="43">
        <f t="shared" si="3"/>
        <v>0.66021537412313436</v>
      </c>
      <c r="P23" s="52">
        <f t="shared" si="24"/>
        <v>2.8952596416812488</v>
      </c>
      <c r="Q23" s="52">
        <f t="shared" si="10"/>
        <v>4.6949741563069276</v>
      </c>
      <c r="R23" s="54">
        <f t="shared" si="25"/>
        <v>8.8031107970115379</v>
      </c>
      <c r="S23" s="54">
        <f t="shared" si="11"/>
        <v>0.10755374922290706</v>
      </c>
      <c r="T23" s="54">
        <f t="shared" si="12"/>
        <v>3.5554750158043831</v>
      </c>
      <c r="U23" s="54">
        <f t="shared" si="13"/>
        <v>-3.447921266581476</v>
      </c>
      <c r="V23" s="54">
        <f t="shared" si="4"/>
        <v>34.851907765719965</v>
      </c>
      <c r="W23" s="54">
        <f t="shared" si="5"/>
        <v>5.3180181860321971</v>
      </c>
      <c r="X23" s="54">
        <f t="shared" si="6"/>
        <v>-5.1571471936047715</v>
      </c>
      <c r="Y23" s="54">
        <f t="shared" si="14"/>
        <v>0.16087099242742564</v>
      </c>
      <c r="Z23" s="43">
        <f t="shared" si="26"/>
        <v>1.9250000000000003</v>
      </c>
      <c r="AA23" s="54">
        <f t="shared" si="27"/>
        <v>361.97694943127931</v>
      </c>
      <c r="AB23" s="54">
        <f t="shared" si="15"/>
        <v>4.6949741563069276</v>
      </c>
      <c r="AC23" s="54">
        <f t="shared" si="28"/>
        <v>361.97694943127931</v>
      </c>
      <c r="AD23" s="63"/>
      <c r="AE23" s="14"/>
      <c r="AG23" s="50"/>
      <c r="AH23" s="50"/>
    </row>
    <row r="24" spans="1:34" x14ac:dyDescent="0.25">
      <c r="A24" s="61">
        <f t="shared" si="8"/>
        <v>2.1799657995273849</v>
      </c>
      <c r="B24" s="43">
        <f t="shared" si="16"/>
        <v>37.5</v>
      </c>
      <c r="C24" s="42">
        <f t="shared" si="17"/>
        <v>78</v>
      </c>
      <c r="D24" s="51">
        <f t="shared" si="18"/>
        <v>100</v>
      </c>
      <c r="E24" s="56">
        <f t="shared" si="19"/>
        <v>0.2</v>
      </c>
      <c r="F24" s="57">
        <f t="shared" si="20"/>
        <v>980.23210993750001</v>
      </c>
      <c r="G24" s="58">
        <f t="shared" si="20"/>
        <v>2.6584931595742973E-4</v>
      </c>
      <c r="H24" s="58">
        <f t="shared" si="20"/>
        <v>4.3110319016750285E-4</v>
      </c>
      <c r="I24" s="48">
        <f t="shared" si="21"/>
        <v>78</v>
      </c>
      <c r="J24" s="49">
        <f t="shared" si="22"/>
        <v>4.7783624261100756E-3</v>
      </c>
      <c r="K24" s="50">
        <f t="shared" si="23"/>
        <v>2.1799657995273849</v>
      </c>
      <c r="L24" s="51">
        <f t="shared" si="0"/>
        <v>626956.86265053425</v>
      </c>
      <c r="M24" s="49">
        <f t="shared" si="1"/>
        <v>2.5359507278805628E-2</v>
      </c>
      <c r="N24" s="43">
        <f t="shared" si="2"/>
        <v>0.7572590949493494</v>
      </c>
      <c r="O24" s="43">
        <f t="shared" si="3"/>
        <v>0.7572590949493494</v>
      </c>
      <c r="P24" s="52">
        <f t="shared" si="24"/>
        <v>3.1020639018013374</v>
      </c>
      <c r="Q24" s="52">
        <f t="shared" si="10"/>
        <v>5.0303294531859937</v>
      </c>
      <c r="R24" s="54">
        <f t="shared" si="25"/>
        <v>8.8031107970115379</v>
      </c>
      <c r="S24" s="54">
        <f t="shared" si="11"/>
        <v>0.84380074787449288</v>
      </c>
      <c r="T24" s="54">
        <f t="shared" si="12"/>
        <v>3.859322996750687</v>
      </c>
      <c r="U24" s="54">
        <f t="shared" si="13"/>
        <v>-3.015522248876195</v>
      </c>
      <c r="V24" s="54">
        <f t="shared" si="4"/>
        <v>37.830323240352413</v>
      </c>
      <c r="W24" s="54">
        <f t="shared" si="5"/>
        <v>6.1848124947927667</v>
      </c>
      <c r="X24" s="54">
        <f t="shared" si="6"/>
        <v>-4.8325677065323642</v>
      </c>
      <c r="Y24" s="54">
        <f t="shared" si="14"/>
        <v>1.3522447882604025</v>
      </c>
      <c r="Z24" s="43">
        <f t="shared" si="26"/>
        <v>2.0625</v>
      </c>
      <c r="AA24" s="54">
        <f t="shared" si="27"/>
        <v>333.47817767094773</v>
      </c>
      <c r="AB24" s="54">
        <f t="shared" si="15"/>
        <v>5.0303294531859937</v>
      </c>
      <c r="AC24" s="54">
        <f t="shared" si="28"/>
        <v>333.47817767094773</v>
      </c>
      <c r="AD24" s="63"/>
      <c r="AE24" s="61"/>
      <c r="AG24" s="50"/>
      <c r="AH24" s="50"/>
    </row>
    <row r="25" spans="1:34" x14ac:dyDescent="0.25">
      <c r="A25" s="61">
        <f t="shared" si="8"/>
        <v>2.3252968528292111</v>
      </c>
      <c r="B25" s="43">
        <f t="shared" si="16"/>
        <v>40</v>
      </c>
      <c r="C25" s="42">
        <f t="shared" si="17"/>
        <v>78</v>
      </c>
      <c r="D25" s="51">
        <f t="shared" si="18"/>
        <v>100</v>
      </c>
      <c r="E25" s="56">
        <f t="shared" si="19"/>
        <v>0.2</v>
      </c>
      <c r="F25" s="57">
        <f t="shared" si="20"/>
        <v>980.23210993750001</v>
      </c>
      <c r="G25" s="58">
        <f t="shared" si="20"/>
        <v>2.6584931595742973E-4</v>
      </c>
      <c r="H25" s="58">
        <f t="shared" si="20"/>
        <v>4.3110319016750285E-4</v>
      </c>
      <c r="I25" s="48">
        <f t="shared" si="21"/>
        <v>78</v>
      </c>
      <c r="J25" s="49">
        <f t="shared" si="22"/>
        <v>4.7783624261100756E-3</v>
      </c>
      <c r="K25" s="50">
        <f t="shared" si="23"/>
        <v>2.3252968528292111</v>
      </c>
      <c r="L25" s="51">
        <f t="shared" si="0"/>
        <v>668753.98682723683</v>
      </c>
      <c r="M25" s="49">
        <f t="shared" si="1"/>
        <v>2.5340560466052292E-2</v>
      </c>
      <c r="N25" s="43">
        <f t="shared" si="2"/>
        <v>0.8609488498168516</v>
      </c>
      <c r="O25" s="43">
        <f t="shared" si="3"/>
        <v>0.8609488498168516</v>
      </c>
      <c r="P25" s="52">
        <f t="shared" si="24"/>
        <v>3.3088681619214273</v>
      </c>
      <c r="Q25" s="52">
        <f t="shared" si="10"/>
        <v>5.3656847500650606</v>
      </c>
      <c r="R25" s="54">
        <f t="shared" si="25"/>
        <v>8.8031107970115379</v>
      </c>
      <c r="S25" s="54">
        <f t="shared" si="11"/>
        <v>1.5933398146086528</v>
      </c>
      <c r="T25" s="54">
        <f t="shared" si="12"/>
        <v>4.1698170117382789</v>
      </c>
      <c r="U25" s="54">
        <f t="shared" si="13"/>
        <v>-2.5764771971296252</v>
      </c>
      <c r="V25" s="54">
        <f t="shared" si="4"/>
        <v>40.873885274694942</v>
      </c>
      <c r="W25" s="54">
        <f t="shared" si="5"/>
        <v>7.1278923277577428</v>
      </c>
      <c r="X25" s="54">
        <f t="shared" si="6"/>
        <v>-4.4042345250079062</v>
      </c>
      <c r="Y25" s="54">
        <f t="shared" si="14"/>
        <v>2.7236578027498366</v>
      </c>
      <c r="Z25" s="43">
        <f t="shared" si="26"/>
        <v>2.2000000000000002</v>
      </c>
      <c r="AA25" s="54">
        <f t="shared" si="27"/>
        <v>308.64663758074266</v>
      </c>
      <c r="AB25" s="54">
        <f t="shared" si="15"/>
        <v>5.3656847500650606</v>
      </c>
      <c r="AC25" s="54">
        <f t="shared" si="28"/>
        <v>308.64663758074266</v>
      </c>
      <c r="AG25" s="50"/>
      <c r="AH25" s="50"/>
    </row>
    <row r="26" spans="1:34" x14ac:dyDescent="0.25">
      <c r="A26" s="61">
        <f t="shared" si="8"/>
        <v>2.4706279061310368</v>
      </c>
      <c r="B26" s="43">
        <f t="shared" si="16"/>
        <v>42.5</v>
      </c>
      <c r="C26" s="42">
        <f t="shared" si="17"/>
        <v>78</v>
      </c>
      <c r="D26" s="51">
        <f t="shared" si="18"/>
        <v>100</v>
      </c>
      <c r="E26" s="56">
        <f t="shared" si="19"/>
        <v>0.2</v>
      </c>
      <c r="F26" s="57">
        <f t="shared" si="20"/>
        <v>980.23210993750001</v>
      </c>
      <c r="G26" s="58">
        <f t="shared" si="20"/>
        <v>2.6584931595742973E-4</v>
      </c>
      <c r="H26" s="58">
        <f t="shared" si="20"/>
        <v>4.3110319016750285E-4</v>
      </c>
      <c r="I26" s="48">
        <f t="shared" si="21"/>
        <v>78</v>
      </c>
      <c r="J26" s="49">
        <f t="shared" si="22"/>
        <v>4.7783624261100756E-3</v>
      </c>
      <c r="K26" s="50">
        <f t="shared" si="23"/>
        <v>2.4706279061310368</v>
      </c>
      <c r="L26" s="51">
        <f t="shared" si="0"/>
        <v>710551.11100393906</v>
      </c>
      <c r="M26" s="49">
        <f t="shared" si="1"/>
        <v>2.5323712513299641E-2</v>
      </c>
      <c r="N26" s="43">
        <f t="shared" si="2"/>
        <v>0.97128433868816133</v>
      </c>
      <c r="O26" s="43">
        <f t="shared" si="3"/>
        <v>0.97128433868816133</v>
      </c>
      <c r="P26" s="52">
        <f t="shared" si="24"/>
        <v>3.5156724220415163</v>
      </c>
      <c r="Q26" s="52">
        <f t="shared" si="10"/>
        <v>5.7010400469441267</v>
      </c>
      <c r="R26" s="54">
        <f t="shared" si="25"/>
        <v>8.8031107970115379</v>
      </c>
      <c r="S26" s="54">
        <f t="shared" si="11"/>
        <v>2.3561703493504282</v>
      </c>
      <c r="T26" s="54">
        <f t="shared" si="12"/>
        <v>4.4869567607296776</v>
      </c>
      <c r="U26" s="54">
        <f t="shared" si="13"/>
        <v>-2.1307864113792494</v>
      </c>
      <c r="V26" s="54">
        <f t="shared" si="4"/>
        <v>43.982590927683823</v>
      </c>
      <c r="W26" s="54">
        <f t="shared" si="5"/>
        <v>8.1493872791030473</v>
      </c>
      <c r="X26" s="54">
        <f t="shared" si="6"/>
        <v>-3.8700180548554743</v>
      </c>
      <c r="Y26" s="54">
        <f t="shared" si="14"/>
        <v>4.2793692242475725</v>
      </c>
      <c r="Z26" s="43">
        <f t="shared" si="26"/>
        <v>2.3374999999999999</v>
      </c>
      <c r="AA26" s="54">
        <f t="shared" si="27"/>
        <v>286.83138007122346</v>
      </c>
      <c r="AB26" s="54">
        <f t="shared" si="15"/>
        <v>5.7010400469441267</v>
      </c>
      <c r="AC26" s="54">
        <f t="shared" si="28"/>
        <v>286.83138007122346</v>
      </c>
      <c r="AD26" s="50"/>
      <c r="AE26" s="50"/>
      <c r="AF26" s="50"/>
      <c r="AG26" s="50"/>
      <c r="AH26" s="50"/>
    </row>
    <row r="27" spans="1:34" x14ac:dyDescent="0.25">
      <c r="A27" s="61">
        <f t="shared" si="8"/>
        <v>2.6159589594328621</v>
      </c>
      <c r="B27" s="43">
        <f t="shared" si="16"/>
        <v>45</v>
      </c>
      <c r="C27" s="42">
        <f t="shared" si="17"/>
        <v>78</v>
      </c>
      <c r="D27" s="51">
        <f t="shared" si="18"/>
        <v>100</v>
      </c>
      <c r="E27" s="56">
        <f t="shared" si="19"/>
        <v>0.2</v>
      </c>
      <c r="F27" s="57">
        <f t="shared" si="20"/>
        <v>980.23210993750001</v>
      </c>
      <c r="G27" s="58">
        <f t="shared" si="20"/>
        <v>2.6584931595742973E-4</v>
      </c>
      <c r="H27" s="58">
        <f t="shared" si="20"/>
        <v>4.3110319016750285E-4</v>
      </c>
      <c r="I27" s="48">
        <f t="shared" si="21"/>
        <v>78</v>
      </c>
      <c r="J27" s="49">
        <f t="shared" si="22"/>
        <v>4.7783624261100756E-3</v>
      </c>
      <c r="K27" s="50">
        <f t="shared" si="23"/>
        <v>2.6159589594328621</v>
      </c>
      <c r="L27" s="51">
        <f t="shared" si="0"/>
        <v>752348.23518064129</v>
      </c>
      <c r="M27" s="49">
        <f t="shared" si="1"/>
        <v>2.5308627927308917E-2</v>
      </c>
      <c r="N27" s="43">
        <f t="shared" si="2"/>
        <v>1.0882652960813695</v>
      </c>
      <c r="O27" s="43">
        <f t="shared" si="3"/>
        <v>1.0882652960813695</v>
      </c>
      <c r="P27" s="52">
        <f t="shared" si="24"/>
        <v>3.7224766821616058</v>
      </c>
      <c r="Q27" s="52">
        <f t="shared" si="10"/>
        <v>6.0363953438231919</v>
      </c>
      <c r="R27" s="54">
        <f t="shared" si="25"/>
        <v>8.8031107970115379</v>
      </c>
      <c r="S27" s="54">
        <f t="shared" si="11"/>
        <v>3.1322918211359987</v>
      </c>
      <c r="T27" s="54">
        <f t="shared" si="12"/>
        <v>4.8107419782429748</v>
      </c>
      <c r="U27" s="54">
        <f t="shared" si="13"/>
        <v>-1.6784501571069761</v>
      </c>
      <c r="V27" s="54">
        <f t="shared" si="4"/>
        <v>47.15643759698014</v>
      </c>
      <c r="W27" s="54">
        <f t="shared" si="5"/>
        <v>9.2514268812364904</v>
      </c>
      <c r="X27" s="54">
        <f t="shared" si="6"/>
        <v>-3.2277887636672618</v>
      </c>
      <c r="Y27" s="54">
        <f t="shared" si="14"/>
        <v>6.0236381175692291</v>
      </c>
      <c r="Z27" s="43">
        <f t="shared" si="26"/>
        <v>2.4750000000000001</v>
      </c>
      <c r="AA27" s="54">
        <f t="shared" si="27"/>
        <v>267.52629964786649</v>
      </c>
      <c r="AB27" s="54">
        <f t="shared" si="15"/>
        <v>6.0363953438231919</v>
      </c>
      <c r="AC27" s="54">
        <f t="shared" si="28"/>
        <v>267.52629964786649</v>
      </c>
      <c r="AD27" s="50"/>
      <c r="AE27" s="50"/>
      <c r="AF27" s="50"/>
      <c r="AG27" s="50"/>
      <c r="AH27" s="50"/>
    </row>
    <row r="28" spans="1:34" x14ac:dyDescent="0.25">
      <c r="A28" s="61">
        <f t="shared" si="8"/>
        <v>2.7612900127346878</v>
      </c>
      <c r="B28" s="43">
        <f t="shared" si="16"/>
        <v>47.5</v>
      </c>
      <c r="C28" s="42">
        <f t="shared" si="17"/>
        <v>78</v>
      </c>
      <c r="D28" s="51">
        <f t="shared" si="18"/>
        <v>100</v>
      </c>
      <c r="E28" s="56">
        <f t="shared" si="19"/>
        <v>0.2</v>
      </c>
      <c r="F28" s="57">
        <f t="shared" si="20"/>
        <v>980.23210993750001</v>
      </c>
      <c r="G28" s="58">
        <f t="shared" si="20"/>
        <v>2.6584931595742973E-4</v>
      </c>
      <c r="H28" s="58">
        <f t="shared" si="20"/>
        <v>4.3110319016750285E-4</v>
      </c>
      <c r="I28" s="48">
        <f t="shared" si="21"/>
        <v>78</v>
      </c>
      <c r="J28" s="49">
        <f t="shared" si="22"/>
        <v>4.7783624261100756E-3</v>
      </c>
      <c r="K28" s="50">
        <f t="shared" si="23"/>
        <v>2.7612900127346878</v>
      </c>
      <c r="L28" s="51">
        <f t="shared" si="0"/>
        <v>794145.35935734352</v>
      </c>
      <c r="M28" s="49">
        <f t="shared" si="1"/>
        <v>2.52950395911807E-2</v>
      </c>
      <c r="N28" s="43">
        <f t="shared" si="2"/>
        <v>1.2118914853375775</v>
      </c>
      <c r="O28" s="43">
        <f t="shared" si="3"/>
        <v>1.2118914853375775</v>
      </c>
      <c r="P28" s="52">
        <f t="shared" si="24"/>
        <v>3.9292809422816948</v>
      </c>
      <c r="Q28" s="52">
        <f t="shared" si="10"/>
        <v>6.3717506407022588</v>
      </c>
      <c r="R28" s="54">
        <f t="shared" si="25"/>
        <v>8.8031107970115379</v>
      </c>
      <c r="S28" s="54">
        <f t="shared" si="11"/>
        <v>3.9217037566475703</v>
      </c>
      <c r="T28" s="54">
        <f t="shared" si="12"/>
        <v>5.1411724276192725</v>
      </c>
      <c r="U28" s="54">
        <f t="shared" si="13"/>
        <v>-1.2194686709717013</v>
      </c>
      <c r="V28" s="54">
        <f t="shared" si="4"/>
        <v>50.395422962777381</v>
      </c>
      <c r="W28" s="54">
        <f t="shared" si="5"/>
        <v>10.436140611620317</v>
      </c>
      <c r="X28" s="54">
        <f t="shared" si="6"/>
        <v>-2.4754171739810178</v>
      </c>
      <c r="Y28" s="54">
        <f t="shared" si="14"/>
        <v>7.9607234376392988</v>
      </c>
      <c r="Z28" s="43">
        <f t="shared" si="26"/>
        <v>2.6124999999999998</v>
      </c>
      <c r="AA28" s="54">
        <f t="shared" si="27"/>
        <v>250.33200463886647</v>
      </c>
      <c r="AB28" s="54">
        <f t="shared" si="15"/>
        <v>6.3717506407022588</v>
      </c>
      <c r="AC28" s="54">
        <f t="shared" si="28"/>
        <v>250.33200463886647</v>
      </c>
      <c r="AD28" s="50"/>
      <c r="AE28" s="50"/>
      <c r="AF28" s="50"/>
      <c r="AG28" s="50"/>
      <c r="AH28" s="50"/>
    </row>
    <row r="29" spans="1:34" ht="13.15" customHeight="1" x14ac:dyDescent="0.25">
      <c r="A29" s="61">
        <f t="shared" si="8"/>
        <v>2.9066210660365135</v>
      </c>
      <c r="B29" s="43">
        <f t="shared" si="16"/>
        <v>50</v>
      </c>
      <c r="C29" s="42">
        <f t="shared" si="17"/>
        <v>78</v>
      </c>
      <c r="D29" s="51">
        <f t="shared" si="18"/>
        <v>100</v>
      </c>
      <c r="E29" s="56">
        <f t="shared" si="19"/>
        <v>0.2</v>
      </c>
      <c r="F29" s="57">
        <f t="shared" si="20"/>
        <v>980.23210993750001</v>
      </c>
      <c r="G29" s="58">
        <f t="shared" si="20"/>
        <v>2.6584931595742973E-4</v>
      </c>
      <c r="H29" s="58">
        <f t="shared" si="20"/>
        <v>4.3110319016750285E-4</v>
      </c>
      <c r="I29" s="48">
        <f t="shared" si="21"/>
        <v>78</v>
      </c>
      <c r="J29" s="49">
        <f t="shared" si="22"/>
        <v>4.7783624261100756E-3</v>
      </c>
      <c r="K29" s="50">
        <f t="shared" si="23"/>
        <v>2.9066210660365135</v>
      </c>
      <c r="L29" s="51">
        <f t="shared" si="0"/>
        <v>835942.48353404598</v>
      </c>
      <c r="M29" s="49">
        <f t="shared" si="1"/>
        <v>2.5282732120369741E-2</v>
      </c>
      <c r="N29" s="43">
        <f t="shared" si="2"/>
        <v>1.3421626940989297</v>
      </c>
      <c r="O29" s="43">
        <f t="shared" si="3"/>
        <v>1.3421626940989297</v>
      </c>
      <c r="P29" s="52">
        <f t="shared" si="24"/>
        <v>4.1360852024017829</v>
      </c>
      <c r="Q29" s="52">
        <f t="shared" si="10"/>
        <v>6.7071059375813267</v>
      </c>
      <c r="R29" s="54">
        <f t="shared" si="25"/>
        <v>8.8031107970115379</v>
      </c>
      <c r="S29" s="54">
        <f t="shared" si="11"/>
        <v>4.7244057311694316</v>
      </c>
      <c r="T29" s="54">
        <f t="shared" si="12"/>
        <v>5.4782478965007124</v>
      </c>
      <c r="U29" s="54">
        <f t="shared" si="13"/>
        <v>-0.75384216533128168</v>
      </c>
      <c r="V29" s="54">
        <f t="shared" si="4"/>
        <v>53.699544943475644</v>
      </c>
      <c r="W29" s="54">
        <f t="shared" si="5"/>
        <v>11.705657898505796</v>
      </c>
      <c r="X29" s="54">
        <f t="shared" si="6"/>
        <v>-1.6107738575454733</v>
      </c>
      <c r="Y29" s="54">
        <f t="shared" si="14"/>
        <v>10.094884040960324</v>
      </c>
      <c r="Z29" s="50">
        <f t="shared" si="26"/>
        <v>2.75</v>
      </c>
      <c r="AA29" s="54">
        <f t="shared" si="27"/>
        <v>234.92912776402187</v>
      </c>
      <c r="AB29" s="54">
        <f t="shared" si="15"/>
        <v>6.7071059375813267</v>
      </c>
      <c r="AC29" s="54">
        <f t="shared" si="28"/>
        <v>234.92912776402187</v>
      </c>
      <c r="AD29" s="50"/>
      <c r="AE29" s="50"/>
      <c r="AF29" s="50"/>
      <c r="AG29" s="50"/>
      <c r="AH29" s="50"/>
    </row>
    <row r="30" spans="1:34" x14ac:dyDescent="0.25">
      <c r="A30" s="61">
        <f t="shared" si="8"/>
        <v>3.0519521193383392</v>
      </c>
      <c r="B30" s="43">
        <f t="shared" si="16"/>
        <v>52.5</v>
      </c>
      <c r="C30" s="42">
        <f t="shared" si="17"/>
        <v>78</v>
      </c>
      <c r="D30" s="51">
        <f t="shared" si="18"/>
        <v>100</v>
      </c>
      <c r="E30" s="56">
        <f t="shared" si="19"/>
        <v>0.2</v>
      </c>
      <c r="F30" s="57">
        <f t="shared" si="20"/>
        <v>980.23210993750001</v>
      </c>
      <c r="G30" s="58">
        <f t="shared" si="20"/>
        <v>2.6584931595742973E-4</v>
      </c>
      <c r="H30" s="58">
        <f t="shared" si="20"/>
        <v>4.3110319016750285E-4</v>
      </c>
      <c r="I30" s="48">
        <f t="shared" si="21"/>
        <v>78</v>
      </c>
      <c r="J30" s="49">
        <f t="shared" si="22"/>
        <v>4.7783624261100756E-3</v>
      </c>
      <c r="K30" s="50">
        <f t="shared" si="23"/>
        <v>3.0519521193383392</v>
      </c>
      <c r="L30" s="51">
        <f t="shared" si="0"/>
        <v>877739.6077107481</v>
      </c>
      <c r="M30" s="49">
        <f t="shared" si="1"/>
        <v>2.5271529867123256E-2</v>
      </c>
      <c r="N30" s="43">
        <f t="shared" si="2"/>
        <v>1.4790787306923761</v>
      </c>
      <c r="O30" s="43">
        <f t="shared" si="3"/>
        <v>1.4790787306923761</v>
      </c>
      <c r="P30" s="52">
        <f t="shared" si="24"/>
        <v>4.3428894625218728</v>
      </c>
      <c r="Q30" s="52">
        <f t="shared" si="10"/>
        <v>7.0424612344603919</v>
      </c>
      <c r="R30" s="54">
        <f t="shared" si="25"/>
        <v>8.8031107970115379</v>
      </c>
      <c r="S30" s="54">
        <f t="shared" si="11"/>
        <v>5.5403973613554793</v>
      </c>
      <c r="T30" s="54">
        <f t="shared" si="12"/>
        <v>5.8219681932142491</v>
      </c>
      <c r="U30" s="54">
        <f t="shared" si="13"/>
        <v>-0.28157083185877063</v>
      </c>
      <c r="V30" s="54">
        <f t="shared" si="4"/>
        <v>57.068801660234179</v>
      </c>
      <c r="W30" s="54">
        <f t="shared" si="5"/>
        <v>13.062108125801201</v>
      </c>
      <c r="X30" s="54">
        <f t="shared" si="6"/>
        <v>-0.63172943045236996</v>
      </c>
      <c r="Y30" s="54">
        <f t="shared" si="14"/>
        <v>12.43037869534883</v>
      </c>
      <c r="Z30" s="43">
        <f t="shared" si="26"/>
        <v>2.8875000000000006</v>
      </c>
      <c r="AA30" s="54">
        <f t="shared" si="27"/>
        <v>221.05926334328885</v>
      </c>
      <c r="AB30" s="54">
        <f t="shared" si="15"/>
        <v>7.0424612344603919</v>
      </c>
      <c r="AC30" s="54">
        <f t="shared" si="28"/>
        <v>221.05926334328885</v>
      </c>
      <c r="AD30" s="50"/>
      <c r="AE30" s="50"/>
      <c r="AF30" s="50"/>
      <c r="AG30" s="50"/>
      <c r="AH30" s="50"/>
    </row>
    <row r="31" spans="1:34" x14ac:dyDescent="0.25">
      <c r="A31" s="61">
        <f t="shared" si="8"/>
        <v>3.1972831726401645</v>
      </c>
      <c r="B31" s="43">
        <f t="shared" si="16"/>
        <v>55</v>
      </c>
      <c r="C31" s="42">
        <f t="shared" si="17"/>
        <v>78</v>
      </c>
      <c r="D31" s="51">
        <f t="shared" si="18"/>
        <v>100</v>
      </c>
      <c r="E31" s="56">
        <f t="shared" si="19"/>
        <v>0.2</v>
      </c>
      <c r="F31" s="57">
        <f t="shared" si="20"/>
        <v>980.23210993750001</v>
      </c>
      <c r="G31" s="58">
        <f t="shared" si="20"/>
        <v>2.6584931595742973E-4</v>
      </c>
      <c r="H31" s="58">
        <f t="shared" si="20"/>
        <v>4.3110319016750285E-4</v>
      </c>
      <c r="I31" s="48">
        <f t="shared" si="21"/>
        <v>78</v>
      </c>
      <c r="J31" s="49">
        <f t="shared" si="22"/>
        <v>4.7783624261100756E-3</v>
      </c>
      <c r="K31" s="50">
        <f t="shared" si="23"/>
        <v>3.1972831726401645</v>
      </c>
      <c r="L31" s="51">
        <f t="shared" si="0"/>
        <v>919536.73188745033</v>
      </c>
      <c r="M31" s="49">
        <f t="shared" si="1"/>
        <v>2.5261288123420177E-2</v>
      </c>
      <c r="N31" s="43">
        <f t="shared" si="2"/>
        <v>1.6226394212022424</v>
      </c>
      <c r="O31" s="43">
        <f t="shared" si="3"/>
        <v>1.6226394212022424</v>
      </c>
      <c r="P31" s="52">
        <f t="shared" si="24"/>
        <v>4.5496937226419618</v>
      </c>
      <c r="Q31" s="52">
        <f t="shared" si="10"/>
        <v>7.3778165313394579</v>
      </c>
      <c r="R31" s="54">
        <f t="shared" si="25"/>
        <v>8.8031107970115379</v>
      </c>
      <c r="S31" s="54">
        <f t="shared" si="11"/>
        <v>6.3696782993743675</v>
      </c>
      <c r="T31" s="54">
        <f t="shared" si="12"/>
        <v>6.1723331438442042</v>
      </c>
      <c r="U31" s="54">
        <f t="shared" si="13"/>
        <v>0.19734515553016152</v>
      </c>
      <c r="V31" s="54">
        <f t="shared" si="4"/>
        <v>60.503191408275669</v>
      </c>
      <c r="W31" s="54">
        <f t="shared" si="5"/>
        <v>14.507620637240651</v>
      </c>
      <c r="X31" s="54">
        <f t="shared" si="6"/>
        <v>0.46384545103243091</v>
      </c>
      <c r="Y31" s="54">
        <f t="shared" si="14"/>
        <v>14.971466088273081</v>
      </c>
      <c r="Z31" s="43">
        <f t="shared" si="26"/>
        <v>3.0250000000000004</v>
      </c>
      <c r="AA31" s="54">
        <f t="shared" si="27"/>
        <v>208.51110431126872</v>
      </c>
      <c r="AB31" s="54">
        <f t="shared" si="15"/>
        <v>7.3778165313394579</v>
      </c>
      <c r="AC31" s="54">
        <f t="shared" si="28"/>
        <v>208.51110431126872</v>
      </c>
      <c r="AD31" s="50"/>
      <c r="AE31" s="50"/>
      <c r="AF31" s="50"/>
      <c r="AG31" s="50"/>
      <c r="AH31" s="50"/>
    </row>
    <row r="32" spans="1:34" x14ac:dyDescent="0.25">
      <c r="A32" s="61">
        <f t="shared" si="8"/>
        <v>3.3426142259419906</v>
      </c>
      <c r="B32" s="43">
        <f t="shared" si="16"/>
        <v>57.5</v>
      </c>
      <c r="C32" s="42">
        <f t="shared" si="17"/>
        <v>78</v>
      </c>
      <c r="D32" s="51">
        <f t="shared" si="18"/>
        <v>100</v>
      </c>
      <c r="E32" s="56">
        <f t="shared" si="19"/>
        <v>0.2</v>
      </c>
      <c r="F32" s="57">
        <f t="shared" si="20"/>
        <v>980.23210993750001</v>
      </c>
      <c r="G32" s="58">
        <f t="shared" si="20"/>
        <v>2.6584931595742973E-4</v>
      </c>
      <c r="H32" s="58">
        <f t="shared" si="20"/>
        <v>4.3110319016750285E-4</v>
      </c>
      <c r="I32" s="48">
        <f t="shared" si="21"/>
        <v>78</v>
      </c>
      <c r="J32" s="49">
        <f t="shared" si="22"/>
        <v>4.7783624261100756E-3</v>
      </c>
      <c r="K32" s="50">
        <f t="shared" si="23"/>
        <v>3.3426142259419906</v>
      </c>
      <c r="L32" s="51">
        <f t="shared" si="0"/>
        <v>961333.85606415279</v>
      </c>
      <c r="M32" s="49">
        <f t="shared" si="1"/>
        <v>2.5251886567970727E-2</v>
      </c>
      <c r="N32" s="43">
        <f t="shared" si="2"/>
        <v>1.7728446070743706</v>
      </c>
      <c r="O32" s="43">
        <f t="shared" si="3"/>
        <v>1.7728446070743706</v>
      </c>
      <c r="P32" s="52">
        <f t="shared" si="24"/>
        <v>4.7564979827620508</v>
      </c>
      <c r="Q32" s="52">
        <f t="shared" si="10"/>
        <v>7.7131718282185249</v>
      </c>
      <c r="R32" s="54">
        <f t="shared" si="25"/>
        <v>8.8031107970115379</v>
      </c>
      <c r="S32" s="54">
        <f t="shared" si="11"/>
        <v>7.2122482281177795</v>
      </c>
      <c r="T32" s="54">
        <f t="shared" si="12"/>
        <v>6.5293425898364212</v>
      </c>
      <c r="U32" s="54">
        <f t="shared" si="13"/>
        <v>0.68290563828135831</v>
      </c>
      <c r="V32" s="54">
        <f t="shared" si="4"/>
        <v>64.002712633401359</v>
      </c>
      <c r="W32" s="54">
        <f t="shared" si="5"/>
        <v>16.04432473998266</v>
      </c>
      <c r="X32" s="54">
        <f t="shared" si="6"/>
        <v>1.6780800940674405</v>
      </c>
      <c r="Y32" s="54">
        <f t="shared" si="14"/>
        <v>17.722404834050099</v>
      </c>
      <c r="Z32" s="43">
        <f t="shared" si="26"/>
        <v>3.1625000000000005</v>
      </c>
      <c r="AA32" s="54">
        <f t="shared" si="27"/>
        <v>197.11019636239413</v>
      </c>
      <c r="AB32" s="54">
        <f t="shared" si="15"/>
        <v>7.7131718282185249</v>
      </c>
      <c r="AC32" s="54">
        <f t="shared" si="28"/>
        <v>197.11019636239413</v>
      </c>
      <c r="AD32" s="50"/>
      <c r="AE32" s="50"/>
      <c r="AF32" s="50"/>
      <c r="AG32" s="50"/>
      <c r="AH32" s="50"/>
    </row>
    <row r="33" spans="1:34" x14ac:dyDescent="0.25">
      <c r="A33" s="61">
        <f t="shared" si="8"/>
        <v>3.4879452792438164</v>
      </c>
      <c r="B33" s="43">
        <f t="shared" si="16"/>
        <v>60</v>
      </c>
      <c r="C33" s="42">
        <f t="shared" si="17"/>
        <v>78</v>
      </c>
      <c r="D33" s="51">
        <f t="shared" si="18"/>
        <v>100</v>
      </c>
      <c r="E33" s="56">
        <f t="shared" si="19"/>
        <v>0.2</v>
      </c>
      <c r="F33" s="57">
        <f t="shared" si="20"/>
        <v>980.23210993750001</v>
      </c>
      <c r="G33" s="58">
        <f t="shared" si="20"/>
        <v>2.6584931595742973E-4</v>
      </c>
      <c r="H33" s="58">
        <f t="shared" si="20"/>
        <v>4.3110319016750285E-4</v>
      </c>
      <c r="I33" s="48">
        <f t="shared" si="21"/>
        <v>78</v>
      </c>
      <c r="J33" s="49">
        <f t="shared" si="22"/>
        <v>4.7783624261100756E-3</v>
      </c>
      <c r="K33" s="50">
        <f t="shared" si="23"/>
        <v>3.4879452792438164</v>
      </c>
      <c r="L33" s="51">
        <f t="shared" si="0"/>
        <v>1003130.9802408551</v>
      </c>
      <c r="M33" s="49">
        <f t="shared" si="1"/>
        <v>2.5243224315448596E-2</v>
      </c>
      <c r="N33" s="43">
        <f t="shared" si="2"/>
        <v>1.9296941431358923</v>
      </c>
      <c r="O33" s="43">
        <f t="shared" si="3"/>
        <v>1.9296941431358923</v>
      </c>
      <c r="P33" s="52">
        <f t="shared" si="24"/>
        <v>4.9633022428821407</v>
      </c>
      <c r="Q33" s="52">
        <f t="shared" si="10"/>
        <v>8.0485271250975892</v>
      </c>
      <c r="R33" s="54">
        <f t="shared" si="25"/>
        <v>8.8031107970115379</v>
      </c>
      <c r="S33" s="54">
        <f t="shared" si="11"/>
        <v>8.0681068572399788</v>
      </c>
      <c r="T33" s="54">
        <f t="shared" si="12"/>
        <v>6.8929963860180328</v>
      </c>
      <c r="U33" s="54">
        <f t="shared" si="13"/>
        <v>1.1751104712219433</v>
      </c>
      <c r="V33" s="54">
        <f t="shared" si="4"/>
        <v>67.567363912580177</v>
      </c>
      <c r="W33" s="54">
        <f t="shared" si="5"/>
        <v>17.674349707738546</v>
      </c>
      <c r="X33" s="54">
        <f t="shared" si="6"/>
        <v>3.0131037723639573</v>
      </c>
      <c r="Y33" s="54">
        <f t="shared" si="14"/>
        <v>20.687453480102505</v>
      </c>
      <c r="Z33" s="43">
        <f t="shared" si="26"/>
        <v>3.3000000000000003</v>
      </c>
      <c r="AA33" s="54">
        <f t="shared" si="27"/>
        <v>186.71125413769121</v>
      </c>
      <c r="AB33" s="54">
        <f t="shared" si="15"/>
        <v>8.0485271250975892</v>
      </c>
      <c r="AC33" s="54">
        <f t="shared" si="28"/>
        <v>186.71125413769121</v>
      </c>
      <c r="AD33" s="50"/>
      <c r="AE33" s="50"/>
      <c r="AF33" s="50"/>
      <c r="AG33" s="50"/>
      <c r="AH33" s="50"/>
    </row>
    <row r="34" spans="1:34" x14ac:dyDescent="0.25">
      <c r="A34" s="61">
        <f t="shared" si="8"/>
        <v>3.6332763325456421</v>
      </c>
      <c r="B34" s="43">
        <f t="shared" si="16"/>
        <v>62.5</v>
      </c>
      <c r="C34" s="42">
        <f t="shared" si="17"/>
        <v>78</v>
      </c>
      <c r="D34" s="51">
        <f t="shared" si="18"/>
        <v>100</v>
      </c>
      <c r="E34" s="56">
        <f t="shared" si="19"/>
        <v>0.2</v>
      </c>
      <c r="F34" s="57">
        <f t="shared" si="20"/>
        <v>980.23210993750001</v>
      </c>
      <c r="G34" s="58">
        <f t="shared" si="20"/>
        <v>2.6584931595742973E-4</v>
      </c>
      <c r="H34" s="58">
        <f t="shared" si="20"/>
        <v>4.3110319016750285E-4</v>
      </c>
      <c r="I34" s="48">
        <f t="shared" si="21"/>
        <v>78</v>
      </c>
      <c r="J34" s="49">
        <f t="shared" si="22"/>
        <v>4.7783624261100756E-3</v>
      </c>
      <c r="K34" s="50">
        <f t="shared" si="23"/>
        <v>3.6332763325456421</v>
      </c>
      <c r="L34" s="51">
        <f t="shared" si="0"/>
        <v>1044928.1044175574</v>
      </c>
      <c r="M34" s="49">
        <f t="shared" si="1"/>
        <v>2.5235216127965764E-2</v>
      </c>
      <c r="N34" s="43">
        <f t="shared" si="2"/>
        <v>2.0931878959438572</v>
      </c>
      <c r="O34" s="43">
        <f t="shared" si="3"/>
        <v>2.0931878959438572</v>
      </c>
      <c r="P34" s="52">
        <f t="shared" si="24"/>
        <v>5.1701065030022297</v>
      </c>
      <c r="Q34" s="52">
        <f t="shared" si="10"/>
        <v>8.3838824219766579</v>
      </c>
      <c r="R34" s="54">
        <f t="shared" si="25"/>
        <v>8.8031107970115379</v>
      </c>
      <c r="S34" s="54">
        <f t="shared" si="11"/>
        <v>8.9372539198550633</v>
      </c>
      <c r="T34" s="54">
        <f t="shared" si="12"/>
        <v>7.263294398946087</v>
      </c>
      <c r="U34" s="54">
        <f t="shared" si="13"/>
        <v>1.6739595209089764</v>
      </c>
      <c r="V34" s="54">
        <f t="shared" si="4"/>
        <v>71.197143937761481</v>
      </c>
      <c r="W34" s="54">
        <f t="shared" si="5"/>
        <v>19.39982478350985</v>
      </c>
      <c r="X34" s="54">
        <f t="shared" si="6"/>
        <v>4.4710457289235475</v>
      </c>
      <c r="Y34" s="54">
        <f t="shared" si="14"/>
        <v>23.870870512433399</v>
      </c>
      <c r="Z34" s="43">
        <f t="shared" si="26"/>
        <v>3.4375000000000004</v>
      </c>
      <c r="AA34" s="54">
        <f t="shared" si="27"/>
        <v>177.19232201117242</v>
      </c>
      <c r="AB34" s="54">
        <f t="shared" si="15"/>
        <v>8.3838824219766579</v>
      </c>
      <c r="AC34" s="54">
        <f t="shared" si="28"/>
        <v>177.19232201117242</v>
      </c>
      <c r="AD34" s="50"/>
      <c r="AE34" s="50"/>
      <c r="AF34" s="50"/>
      <c r="AG34" s="50"/>
      <c r="AH34" s="50"/>
    </row>
    <row r="35" spans="1:34" x14ac:dyDescent="0.25">
      <c r="A35" s="61">
        <f t="shared" si="8"/>
        <v>3.7786073858474674</v>
      </c>
      <c r="B35" s="43">
        <f t="shared" si="16"/>
        <v>65</v>
      </c>
      <c r="C35" s="42">
        <f t="shared" si="17"/>
        <v>78</v>
      </c>
      <c r="D35" s="51">
        <f t="shared" si="18"/>
        <v>100</v>
      </c>
      <c r="E35" s="56">
        <f t="shared" si="19"/>
        <v>0.2</v>
      </c>
      <c r="F35" s="57">
        <f t="shared" si="20"/>
        <v>980.23210993750001</v>
      </c>
      <c r="G35" s="58">
        <f t="shared" si="20"/>
        <v>2.6584931595742973E-4</v>
      </c>
      <c r="H35" s="58">
        <f t="shared" si="20"/>
        <v>4.3110319016750285E-4</v>
      </c>
      <c r="I35" s="48">
        <f t="shared" si="21"/>
        <v>78</v>
      </c>
      <c r="J35" s="49">
        <f t="shared" si="22"/>
        <v>4.7783624261100756E-3</v>
      </c>
      <c r="K35" s="50">
        <f t="shared" si="23"/>
        <v>3.7786073858474674</v>
      </c>
      <c r="L35" s="51">
        <f t="shared" si="0"/>
        <v>1086725.2285942598</v>
      </c>
      <c r="M35" s="49">
        <f t="shared" si="1"/>
        <v>2.522778948186043E-2</v>
      </c>
      <c r="N35" s="43">
        <f t="shared" si="2"/>
        <v>2.2633257423968769</v>
      </c>
      <c r="O35" s="43">
        <f t="shared" si="3"/>
        <v>2.2633257423968769</v>
      </c>
      <c r="P35" s="52">
        <f t="shared" si="24"/>
        <v>5.3769107631223187</v>
      </c>
      <c r="Q35" s="52">
        <f t="shared" si="10"/>
        <v>8.7192377188557231</v>
      </c>
      <c r="R35" s="54">
        <f t="shared" si="25"/>
        <v>8.8031107970115379</v>
      </c>
      <c r="S35" s="54">
        <f t="shared" si="11"/>
        <v>9.819689169760256</v>
      </c>
      <c r="T35" s="54">
        <f t="shared" si="12"/>
        <v>7.6402365055191961</v>
      </c>
      <c r="U35" s="54">
        <f t="shared" si="13"/>
        <v>2.1794526642410617</v>
      </c>
      <c r="V35" s="54">
        <f t="shared" si="4"/>
        <v>74.892051502265929</v>
      </c>
      <c r="W35" s="54">
        <f t="shared" si="5"/>
        <v>21.222879181997769</v>
      </c>
      <c r="X35" s="54">
        <f t="shared" si="6"/>
        <v>6.0540351784473927</v>
      </c>
      <c r="Y35" s="54">
        <f t="shared" si="14"/>
        <v>27.276914360445161</v>
      </c>
      <c r="Z35" s="43">
        <f t="shared" si="26"/>
        <v>3.5750000000000006</v>
      </c>
      <c r="AA35" s="54">
        <f t="shared" si="27"/>
        <v>168.45028279822097</v>
      </c>
      <c r="AB35" s="54">
        <f t="shared" si="15"/>
        <v>8.7192377188557231</v>
      </c>
      <c r="AC35" s="54">
        <f t="shared" si="28"/>
        <v>168.45028279822097</v>
      </c>
      <c r="AD35" s="50"/>
      <c r="AE35" s="50"/>
      <c r="AF35" s="50"/>
      <c r="AG35" s="50"/>
      <c r="AH35" s="50"/>
    </row>
    <row r="36" spans="1:34" x14ac:dyDescent="0.25">
      <c r="A36" s="61">
        <f t="shared" si="8"/>
        <v>3.9239384391492931</v>
      </c>
      <c r="B36" s="43">
        <f t="shared" si="16"/>
        <v>67.5</v>
      </c>
      <c r="C36" s="42">
        <f t="shared" si="17"/>
        <v>78</v>
      </c>
      <c r="D36" s="51">
        <f t="shared" si="18"/>
        <v>100</v>
      </c>
      <c r="E36" s="56">
        <f t="shared" si="19"/>
        <v>0.2</v>
      </c>
      <c r="F36" s="57">
        <f t="shared" si="20"/>
        <v>980.23210993750001</v>
      </c>
      <c r="G36" s="58">
        <f t="shared" si="20"/>
        <v>2.6584931595742973E-4</v>
      </c>
      <c r="H36" s="58">
        <f t="shared" si="20"/>
        <v>4.3110319016750285E-4</v>
      </c>
      <c r="I36" s="48">
        <f t="shared" si="21"/>
        <v>78</v>
      </c>
      <c r="J36" s="49">
        <f t="shared" si="22"/>
        <v>4.7783624261100756E-3</v>
      </c>
      <c r="K36" s="50">
        <f t="shared" si="23"/>
        <v>3.9239384391492931</v>
      </c>
      <c r="L36" s="51">
        <f t="shared" si="0"/>
        <v>1128522.3527709618</v>
      </c>
      <c r="M36" s="49">
        <f t="shared" si="1"/>
        <v>2.5220882272261179E-2</v>
      </c>
      <c r="N36" s="43">
        <f t="shared" si="2"/>
        <v>2.4401075685592009</v>
      </c>
      <c r="O36" s="43">
        <f t="shared" si="3"/>
        <v>2.4401075685592009</v>
      </c>
      <c r="P36" s="52">
        <f t="shared" si="24"/>
        <v>5.5837150232424086</v>
      </c>
      <c r="Q36" s="52">
        <f t="shared" si="10"/>
        <v>9.05459301573479</v>
      </c>
      <c r="R36" s="54">
        <f t="shared" si="25"/>
        <v>8.8031107970115379</v>
      </c>
      <c r="S36" s="54">
        <f t="shared" si="11"/>
        <v>10.715412379084061</v>
      </c>
      <c r="T36" s="54">
        <f t="shared" si="12"/>
        <v>8.0238225918016095</v>
      </c>
      <c r="U36" s="54">
        <f t="shared" si="13"/>
        <v>2.691589787282453</v>
      </c>
      <c r="V36" s="54">
        <f t="shared" si="4"/>
        <v>78.65208548925871</v>
      </c>
      <c r="W36" s="54">
        <f t="shared" si="5"/>
        <v>23.145642091735411</v>
      </c>
      <c r="X36" s="54">
        <f t="shared" si="6"/>
        <v>7.7642013094686142</v>
      </c>
      <c r="Y36" s="54">
        <f t="shared" si="14"/>
        <v>30.909843401204025</v>
      </c>
      <c r="Z36" s="43">
        <f t="shared" si="26"/>
        <v>3.7125000000000004</v>
      </c>
      <c r="AA36" s="54">
        <f t="shared" si="27"/>
        <v>160.39736488129739</v>
      </c>
      <c r="AB36" s="54">
        <f t="shared" si="15"/>
        <v>9.05459301573479</v>
      </c>
      <c r="AC36" s="54">
        <f t="shared" si="28"/>
        <v>160.39736488129739</v>
      </c>
      <c r="AD36" s="50"/>
      <c r="AE36" s="50"/>
      <c r="AF36" s="50"/>
      <c r="AG36" s="50"/>
      <c r="AH36" s="50"/>
    </row>
    <row r="37" spans="1:34" x14ac:dyDescent="0.25">
      <c r="A37" s="61">
        <f t="shared" si="8"/>
        <v>4.0692694924511192</v>
      </c>
      <c r="B37" s="43">
        <f t="shared" si="16"/>
        <v>70</v>
      </c>
      <c r="C37" s="42">
        <f t="shared" si="17"/>
        <v>78</v>
      </c>
      <c r="D37" s="51">
        <f t="shared" si="18"/>
        <v>100</v>
      </c>
      <c r="E37" s="56">
        <f t="shared" si="19"/>
        <v>0.2</v>
      </c>
      <c r="F37" s="57">
        <f t="shared" si="20"/>
        <v>980.23210993750001</v>
      </c>
      <c r="G37" s="58">
        <f t="shared" si="20"/>
        <v>2.6584931595742973E-4</v>
      </c>
      <c r="H37" s="58">
        <f t="shared" si="20"/>
        <v>4.3110319016750285E-4</v>
      </c>
      <c r="I37" s="48">
        <f t="shared" si="21"/>
        <v>78</v>
      </c>
      <c r="J37" s="49">
        <f t="shared" si="22"/>
        <v>4.7783624261100756E-3</v>
      </c>
      <c r="K37" s="50">
        <f t="shared" si="23"/>
        <v>4.0692694924511192</v>
      </c>
      <c r="L37" s="51">
        <f t="shared" si="0"/>
        <v>1170319.4769476645</v>
      </c>
      <c r="M37" s="49">
        <f t="shared" si="1"/>
        <v>2.5214440998992265E-2</v>
      </c>
      <c r="N37" s="43">
        <f t="shared" si="2"/>
        <v>2.6235332686579005</v>
      </c>
      <c r="O37" s="43">
        <f t="shared" si="3"/>
        <v>2.6235332686579005</v>
      </c>
      <c r="P37" s="52">
        <f t="shared" si="24"/>
        <v>5.7905192833624977</v>
      </c>
      <c r="Q37" s="52">
        <f t="shared" si="10"/>
        <v>9.3899483126138552</v>
      </c>
      <c r="R37" s="54">
        <f t="shared" si="25"/>
        <v>8.8031107970115379</v>
      </c>
      <c r="S37" s="54">
        <f t="shared" si="11"/>
        <v>11.624423336280618</v>
      </c>
      <c r="T37" s="54">
        <f t="shared" si="12"/>
        <v>8.4140525520203973</v>
      </c>
      <c r="U37" s="54">
        <f t="shared" si="13"/>
        <v>3.2103707842602169</v>
      </c>
      <c r="V37" s="54">
        <f t="shared" si="4"/>
        <v>82.477244861919601</v>
      </c>
      <c r="W37" s="54">
        <f t="shared" si="5"/>
        <v>25.170242676984088</v>
      </c>
      <c r="X37" s="54">
        <f t="shared" si="6"/>
        <v>9.6036732862485117</v>
      </c>
      <c r="Y37" s="54">
        <f t="shared" si="14"/>
        <v>34.773915963232596</v>
      </c>
      <c r="Z37" s="43">
        <f t="shared" si="26"/>
        <v>3.8500000000000005</v>
      </c>
      <c r="AA37" s="54">
        <f t="shared" si="27"/>
        <v>152.95839811351829</v>
      </c>
      <c r="AB37" s="54">
        <f t="shared" si="15"/>
        <v>9.3899483126138552</v>
      </c>
      <c r="AC37" s="54">
        <f t="shared" si="28"/>
        <v>152.95839811351829</v>
      </c>
      <c r="AD37" s="50"/>
      <c r="AE37" s="50"/>
      <c r="AF37" s="50"/>
      <c r="AG37" s="50"/>
      <c r="AH37" s="50"/>
    </row>
    <row r="38" spans="1:34" x14ac:dyDescent="0.25">
      <c r="A38" s="61">
        <f t="shared" si="8"/>
        <v>4.214600545752945</v>
      </c>
      <c r="B38" s="43">
        <f t="shared" si="16"/>
        <v>72.5</v>
      </c>
      <c r="C38" s="42">
        <f t="shared" si="17"/>
        <v>78</v>
      </c>
      <c r="D38" s="51">
        <f t="shared" si="18"/>
        <v>100</v>
      </c>
      <c r="E38" s="56">
        <f t="shared" si="19"/>
        <v>0.2</v>
      </c>
      <c r="F38" s="57">
        <f t="shared" si="20"/>
        <v>980.23210993750001</v>
      </c>
      <c r="G38" s="58">
        <f t="shared" si="20"/>
        <v>2.6584931595742973E-4</v>
      </c>
      <c r="H38" s="58">
        <f t="shared" si="20"/>
        <v>4.3110319016750285E-4</v>
      </c>
      <c r="I38" s="48">
        <f t="shared" si="21"/>
        <v>78</v>
      </c>
      <c r="J38" s="49">
        <f t="shared" si="22"/>
        <v>4.7783624261100756E-3</v>
      </c>
      <c r="K38" s="50">
        <f t="shared" si="23"/>
        <v>4.214600545752945</v>
      </c>
      <c r="L38" s="51">
        <f t="shared" si="0"/>
        <v>1212116.6011243665</v>
      </c>
      <c r="M38" s="49">
        <f t="shared" si="1"/>
        <v>2.5208419319813664E-2</v>
      </c>
      <c r="N38" s="43">
        <f t="shared" si="2"/>
        <v>2.8136027442222993</v>
      </c>
      <c r="O38" s="43">
        <f t="shared" si="3"/>
        <v>2.8136027442222993</v>
      </c>
      <c r="P38" s="52">
        <f t="shared" si="24"/>
        <v>5.9973235434825867</v>
      </c>
      <c r="Q38" s="52">
        <f t="shared" si="10"/>
        <v>9.7253036094929222</v>
      </c>
      <c r="R38" s="54">
        <f t="shared" si="25"/>
        <v>8.8031107970115379</v>
      </c>
      <c r="S38" s="54">
        <f t="shared" si="11"/>
        <v>12.54672184440857</v>
      </c>
      <c r="T38" s="54">
        <f t="shared" si="12"/>
        <v>8.810926287704886</v>
      </c>
      <c r="U38" s="54">
        <f t="shared" si="13"/>
        <v>3.7357955567036836</v>
      </c>
      <c r="V38" s="54">
        <f t="shared" si="4"/>
        <v>86.367528655007447</v>
      </c>
      <c r="W38" s="54">
        <f t="shared" si="5"/>
        <v>27.298810079427525</v>
      </c>
      <c r="X38" s="54">
        <f t="shared" si="6"/>
        <v>11.574580250470815</v>
      </c>
      <c r="Y38" s="54">
        <f t="shared" si="14"/>
        <v>38.873390329898342</v>
      </c>
      <c r="Z38" s="43">
        <f t="shared" si="26"/>
        <v>3.9875000000000003</v>
      </c>
      <c r="AA38" s="54">
        <f t="shared" si="27"/>
        <v>146.06863773175937</v>
      </c>
      <c r="AB38" s="54">
        <f t="shared" si="15"/>
        <v>9.7253036094929222</v>
      </c>
      <c r="AC38" s="54">
        <f t="shared" si="28"/>
        <v>146.06863773175937</v>
      </c>
      <c r="AD38" s="50"/>
      <c r="AE38" s="50"/>
      <c r="AF38" s="50"/>
      <c r="AG38" s="50"/>
      <c r="AH38" s="50"/>
    </row>
    <row r="39" spans="1:34" x14ac:dyDescent="0.25">
      <c r="A39" s="61">
        <f t="shared" si="8"/>
        <v>4.3599315990547698</v>
      </c>
      <c r="B39" s="43">
        <f t="shared" si="16"/>
        <v>75</v>
      </c>
      <c r="C39" s="42">
        <f t="shared" si="17"/>
        <v>78</v>
      </c>
      <c r="D39" s="51">
        <f t="shared" si="18"/>
        <v>100</v>
      </c>
      <c r="E39" s="56">
        <f t="shared" si="19"/>
        <v>0.2</v>
      </c>
      <c r="F39" s="57">
        <f t="shared" si="20"/>
        <v>980.23210993750001</v>
      </c>
      <c r="G39" s="58">
        <f t="shared" si="20"/>
        <v>2.6584931595742973E-4</v>
      </c>
      <c r="H39" s="58">
        <f t="shared" si="20"/>
        <v>4.3110319016750285E-4</v>
      </c>
      <c r="I39" s="48">
        <f t="shared" si="21"/>
        <v>78</v>
      </c>
      <c r="J39" s="49">
        <f t="shared" si="22"/>
        <v>4.7783624261100756E-3</v>
      </c>
      <c r="K39" s="50">
        <f t="shared" si="23"/>
        <v>4.3599315990547698</v>
      </c>
      <c r="L39" s="51">
        <f t="shared" si="0"/>
        <v>1253913.7253010685</v>
      </c>
      <c r="M39" s="49">
        <f t="shared" si="1"/>
        <v>2.5202776886882914E-2</v>
      </c>
      <c r="N39" s="43">
        <f t="shared" si="2"/>
        <v>3.0103159033411946</v>
      </c>
      <c r="O39" s="43">
        <f t="shared" si="3"/>
        <v>3.0103159033411946</v>
      </c>
      <c r="P39" s="52">
        <f t="shared" si="24"/>
        <v>6.2041278036026748</v>
      </c>
      <c r="Q39" s="52">
        <f t="shared" si="10"/>
        <v>10.060658906371987</v>
      </c>
      <c r="R39" s="54">
        <f t="shared" si="25"/>
        <v>8.8031107970115379</v>
      </c>
      <c r="S39" s="54">
        <f t="shared" si="11"/>
        <v>13.482307719645515</v>
      </c>
      <c r="T39" s="54">
        <f t="shared" si="12"/>
        <v>9.2144437069438698</v>
      </c>
      <c r="U39" s="54">
        <f t="shared" si="13"/>
        <v>4.2678640127016436</v>
      </c>
      <c r="V39" s="54">
        <f t="shared" si="4"/>
        <v>90.322935967579085</v>
      </c>
      <c r="W39" s="54">
        <f t="shared" si="5"/>
        <v>29.533473419691891</v>
      </c>
      <c r="X39" s="54">
        <f t="shared" si="6"/>
        <v>13.679051322761678</v>
      </c>
      <c r="Y39" s="54">
        <f t="shared" si="14"/>
        <v>43.212524742453567</v>
      </c>
      <c r="Z39" s="43">
        <f t="shared" si="26"/>
        <v>4.125</v>
      </c>
      <c r="AA39" s="54">
        <f t="shared" si="27"/>
        <v>139.67202371968864</v>
      </c>
      <c r="AB39" s="54">
        <f t="shared" si="15"/>
        <v>10.060658906371987</v>
      </c>
      <c r="AC39" s="54">
        <f t="shared" si="28"/>
        <v>139.67202371968864</v>
      </c>
      <c r="AD39" s="50"/>
      <c r="AE39" s="50"/>
      <c r="AF39" s="50"/>
      <c r="AG39" s="50"/>
      <c r="AH39" s="50"/>
    </row>
    <row r="40" spans="1:34" x14ac:dyDescent="0.25">
      <c r="A40" s="61">
        <f t="shared" si="8"/>
        <v>4.5052626523565955</v>
      </c>
      <c r="B40" s="43">
        <f t="shared" si="16"/>
        <v>77.5</v>
      </c>
      <c r="C40" s="42">
        <f t="shared" si="17"/>
        <v>78</v>
      </c>
      <c r="D40" s="51">
        <f t="shared" si="18"/>
        <v>100</v>
      </c>
      <c r="E40" s="56">
        <f t="shared" si="19"/>
        <v>0.2</v>
      </c>
      <c r="F40" s="57">
        <f t="shared" si="20"/>
        <v>980.23210993750001</v>
      </c>
      <c r="G40" s="58">
        <f t="shared" si="20"/>
        <v>2.6584931595742973E-4</v>
      </c>
      <c r="H40" s="58">
        <f t="shared" si="20"/>
        <v>4.3110319016750285E-4</v>
      </c>
      <c r="I40" s="48">
        <f t="shared" si="21"/>
        <v>78</v>
      </c>
      <c r="J40" s="49">
        <f t="shared" si="22"/>
        <v>4.7783624261100756E-3</v>
      </c>
      <c r="K40" s="50">
        <f t="shared" si="23"/>
        <v>4.5052626523565955</v>
      </c>
      <c r="L40" s="51">
        <f t="shared" si="0"/>
        <v>1295710.849477771</v>
      </c>
      <c r="M40" s="49">
        <f t="shared" si="1"/>
        <v>2.5197478403671463E-2</v>
      </c>
      <c r="N40" s="43">
        <f t="shared" si="2"/>
        <v>3.2136726600182715</v>
      </c>
      <c r="O40" s="43">
        <f t="shared" si="3"/>
        <v>3.2136726600182715</v>
      </c>
      <c r="P40" s="52">
        <f t="shared" si="24"/>
        <v>6.4109320637227638</v>
      </c>
      <c r="Q40" s="52">
        <f t="shared" si="10"/>
        <v>10.396014203251054</v>
      </c>
      <c r="R40" s="54">
        <f t="shared" si="25"/>
        <v>8.8031107970115379</v>
      </c>
      <c r="S40" s="54">
        <f t="shared" si="11"/>
        <v>14.431180789998823</v>
      </c>
      <c r="T40" s="54">
        <f t="shared" si="12"/>
        <v>9.6246047237410348</v>
      </c>
      <c r="U40" s="54">
        <f t="shared" si="13"/>
        <v>4.8065760662577883</v>
      </c>
      <c r="V40" s="54">
        <f t="shared" si="4"/>
        <v>94.343465956671039</v>
      </c>
      <c r="W40" s="54">
        <f t="shared" si="5"/>
        <v>31.876361798714964</v>
      </c>
      <c r="X40" s="54">
        <f t="shared" si="6"/>
        <v>15.919215604058913</v>
      </c>
      <c r="Y40" s="54">
        <f t="shared" si="14"/>
        <v>47.795577402773873</v>
      </c>
      <c r="Z40" s="43">
        <f t="shared" si="26"/>
        <v>4.2625000000000002</v>
      </c>
      <c r="AA40" s="54">
        <f t="shared" si="27"/>
        <v>133.7197772730712</v>
      </c>
      <c r="AB40" s="54">
        <f t="shared" si="15"/>
        <v>10.396014203251054</v>
      </c>
      <c r="AC40" s="54">
        <f t="shared" si="28"/>
        <v>133.7197772730712</v>
      </c>
      <c r="AD40" s="50"/>
      <c r="AE40" s="50"/>
      <c r="AF40" s="50"/>
      <c r="AG40" s="50"/>
      <c r="AH40" s="50"/>
    </row>
    <row r="41" spans="1:34" s="364" customFormat="1" x14ac:dyDescent="0.25">
      <c r="A41" s="352">
        <f t="shared" si="8"/>
        <v>4.6505937056584221</v>
      </c>
      <c r="B41" s="353">
        <f t="shared" si="16"/>
        <v>80</v>
      </c>
      <c r="C41" s="354">
        <f t="shared" si="17"/>
        <v>78</v>
      </c>
      <c r="D41" s="355">
        <f t="shared" si="18"/>
        <v>100</v>
      </c>
      <c r="E41" s="356">
        <f t="shared" si="19"/>
        <v>0.2</v>
      </c>
      <c r="F41" s="357">
        <f t="shared" si="20"/>
        <v>980.23210993750001</v>
      </c>
      <c r="G41" s="358">
        <f t="shared" si="20"/>
        <v>2.6584931595742973E-4</v>
      </c>
      <c r="H41" s="358">
        <f t="shared" si="20"/>
        <v>4.3110319016750285E-4</v>
      </c>
      <c r="I41" s="359">
        <f t="shared" si="21"/>
        <v>78</v>
      </c>
      <c r="J41" s="360">
        <f t="shared" si="22"/>
        <v>4.7783624261100756E-3</v>
      </c>
      <c r="K41" s="361">
        <f t="shared" si="23"/>
        <v>4.6505937056584221</v>
      </c>
      <c r="L41" s="355">
        <f t="shared" si="0"/>
        <v>1337507.9736544737</v>
      </c>
      <c r="M41" s="360">
        <f t="shared" si="1"/>
        <v>2.5192492855000966E-2</v>
      </c>
      <c r="N41" s="353">
        <f t="shared" si="2"/>
        <v>3.4236729336099403</v>
      </c>
      <c r="O41" s="353">
        <f t="shared" si="3"/>
        <v>3.4236729336099403</v>
      </c>
      <c r="P41" s="362">
        <f t="shared" si="24"/>
        <v>6.6177363238428546</v>
      </c>
      <c r="Q41" s="362">
        <f t="shared" si="10"/>
        <v>10.731369500130121</v>
      </c>
      <c r="R41" s="363">
        <f t="shared" si="25"/>
        <v>8.8031107970115379</v>
      </c>
      <c r="S41" s="363">
        <f t="shared" si="11"/>
        <v>15.393340894181318</v>
      </c>
      <c r="T41" s="363">
        <f t="shared" si="12"/>
        <v>10.041409257452795</v>
      </c>
      <c r="U41" s="363">
        <f>O41+Q41-R41</f>
        <v>5.3519316367285228</v>
      </c>
      <c r="V41" s="363">
        <f t="shared" si="4"/>
        <v>98.429117831788986</v>
      </c>
      <c r="W41" s="363">
        <f t="shared" si="5"/>
        <v>34.329604298983909</v>
      </c>
      <c r="X41" s="363">
        <f t="shared" si="6"/>
        <v>18.297202176849652</v>
      </c>
      <c r="Y41" s="363">
        <f>X41+W41</f>
        <v>52.626806475833561</v>
      </c>
      <c r="Z41" s="353">
        <f t="shared" si="26"/>
        <v>4.4000000000000004</v>
      </c>
      <c r="AA41" s="363">
        <f t="shared" si="27"/>
        <v>128.16926060899084</v>
      </c>
      <c r="AB41" s="363">
        <f t="shared" si="15"/>
        <v>10.731369500130121</v>
      </c>
      <c r="AC41" s="363">
        <f t="shared" si="28"/>
        <v>128.16926060899084</v>
      </c>
      <c r="AD41" s="361"/>
      <c r="AE41" s="361"/>
      <c r="AF41" s="361"/>
      <c r="AG41" s="361"/>
      <c r="AH41" s="361"/>
    </row>
    <row r="42" spans="1:34" x14ac:dyDescent="0.25">
      <c r="A42" s="61">
        <f t="shared" si="8"/>
        <v>4.7959247589602478</v>
      </c>
      <c r="B42" s="43">
        <f t="shared" si="16"/>
        <v>82.5</v>
      </c>
      <c r="C42" s="42">
        <f t="shared" si="17"/>
        <v>78</v>
      </c>
      <c r="D42" s="51">
        <f t="shared" si="18"/>
        <v>100</v>
      </c>
      <c r="E42" s="56">
        <f t="shared" si="19"/>
        <v>0.2</v>
      </c>
      <c r="F42" s="57">
        <f t="shared" si="20"/>
        <v>980.23210993750001</v>
      </c>
      <c r="G42" s="58">
        <f t="shared" si="20"/>
        <v>2.6584931595742973E-4</v>
      </c>
      <c r="H42" s="58">
        <f t="shared" si="20"/>
        <v>4.3110319016750285E-4</v>
      </c>
      <c r="I42" s="48">
        <f t="shared" si="21"/>
        <v>78</v>
      </c>
      <c r="J42" s="49">
        <f t="shared" si="22"/>
        <v>4.7783624261100756E-3</v>
      </c>
      <c r="K42" s="50">
        <f t="shared" si="23"/>
        <v>4.7959247589602478</v>
      </c>
      <c r="L42" s="51">
        <f t="shared" si="0"/>
        <v>1379305.0978311761</v>
      </c>
      <c r="M42" s="49">
        <f t="shared" si="1"/>
        <v>2.5187792874151037E-2</v>
      </c>
      <c r="N42" s="43">
        <f t="shared" si="2"/>
        <v>3.6403166483327736</v>
      </c>
      <c r="O42" s="43">
        <f t="shared" si="3"/>
        <v>3.6403166483327736</v>
      </c>
      <c r="P42" s="52">
        <f t="shared" si="24"/>
        <v>6.8245405839629427</v>
      </c>
      <c r="Q42" s="52">
        <f t="shared" si="10"/>
        <v>11.066724797009185</v>
      </c>
      <c r="R42" s="54">
        <f t="shared" si="25"/>
        <v>8.8031107970115379</v>
      </c>
      <c r="S42" s="54">
        <f t="shared" si="11"/>
        <v>16.368787880626137</v>
      </c>
      <c r="T42" s="54">
        <f t="shared" si="12"/>
        <v>10.464857232295717</v>
      </c>
      <c r="U42" s="54">
        <f t="shared" si="13"/>
        <v>5.9039306483304195</v>
      </c>
      <c r="V42" s="54">
        <f t="shared" si="4"/>
        <v>102.57989085007937</v>
      </c>
      <c r="W42" s="54">
        <f t="shared" si="5"/>
        <v>36.895329985657973</v>
      </c>
      <c r="X42" s="54">
        <f t="shared" si="6"/>
        <v>20.815140106293146</v>
      </c>
      <c r="Y42" s="54">
        <f t="shared" si="14"/>
        <v>57.710470091951123</v>
      </c>
      <c r="Z42" s="43">
        <f t="shared" si="26"/>
        <v>4.5374999999999996</v>
      </c>
      <c r="AA42" s="54">
        <f t="shared" si="27"/>
        <v>122.9830442433724</v>
      </c>
      <c r="AB42" s="54">
        <f t="shared" si="15"/>
        <v>11.066724797009185</v>
      </c>
      <c r="AC42" s="54">
        <f t="shared" si="28"/>
        <v>122.9830442433724</v>
      </c>
      <c r="AD42" s="50"/>
      <c r="AE42" s="50"/>
      <c r="AF42" s="50"/>
      <c r="AG42" s="50"/>
      <c r="AH42" s="50"/>
    </row>
    <row r="43" spans="1:34" x14ac:dyDescent="0.25">
      <c r="A43" s="61">
        <f t="shared" si="8"/>
        <v>4.9412558122620736</v>
      </c>
      <c r="B43" s="43">
        <f t="shared" si="16"/>
        <v>85</v>
      </c>
      <c r="C43" s="42">
        <f t="shared" si="17"/>
        <v>78</v>
      </c>
      <c r="D43" s="51">
        <f t="shared" si="18"/>
        <v>100</v>
      </c>
      <c r="E43" s="56">
        <f t="shared" si="19"/>
        <v>0.2</v>
      </c>
      <c r="F43" s="57">
        <f t="shared" si="20"/>
        <v>980.23210993750001</v>
      </c>
      <c r="G43" s="58">
        <f t="shared" si="20"/>
        <v>2.6584931595742973E-4</v>
      </c>
      <c r="H43" s="58">
        <f t="shared" si="20"/>
        <v>4.3110319016750285E-4</v>
      </c>
      <c r="I43" s="48">
        <f t="shared" si="21"/>
        <v>78</v>
      </c>
      <c r="J43" s="49">
        <f t="shared" si="22"/>
        <v>4.7783624261100756E-3</v>
      </c>
      <c r="K43" s="50">
        <f t="shared" si="23"/>
        <v>4.9412558122620736</v>
      </c>
      <c r="L43" s="51">
        <f t="shared" si="0"/>
        <v>1421102.2220078781</v>
      </c>
      <c r="M43" s="49">
        <f t="shared" si="1"/>
        <v>2.5183354219333251E-2</v>
      </c>
      <c r="N43" s="43">
        <f t="shared" si="2"/>
        <v>3.8636037328300388</v>
      </c>
      <c r="O43" s="43">
        <f t="shared" si="3"/>
        <v>3.8636037328300388</v>
      </c>
      <c r="P43" s="52">
        <f t="shared" si="24"/>
        <v>7.0313448440830326</v>
      </c>
      <c r="Q43" s="52">
        <f t="shared" si="10"/>
        <v>11.402080093888253</v>
      </c>
      <c r="R43" s="54">
        <f t="shared" si="25"/>
        <v>8.8031107970115379</v>
      </c>
      <c r="S43" s="54">
        <f t="shared" si="11"/>
        <v>17.357521606619823</v>
      </c>
      <c r="T43" s="54">
        <f t="shared" si="12"/>
        <v>10.894948576913071</v>
      </c>
      <c r="U43" s="54">
        <f t="shared" si="13"/>
        <v>6.4625730297067534</v>
      </c>
      <c r="V43" s="54">
        <f t="shared" si="4"/>
        <v>106.79578431208063</v>
      </c>
      <c r="W43" s="54">
        <f t="shared" si="5"/>
        <v>39.575667907590216</v>
      </c>
      <c r="X43" s="54">
        <f t="shared" si="6"/>
        <v>23.475158441242485</v>
      </c>
      <c r="Y43" s="54">
        <f t="shared" si="14"/>
        <v>63.0508263488327</v>
      </c>
      <c r="Z43" s="43">
        <f t="shared" si="26"/>
        <v>4.6749999999999998</v>
      </c>
      <c r="AA43" s="54">
        <f t="shared" si="27"/>
        <v>118.1281390099643</v>
      </c>
      <c r="AB43" s="54">
        <f t="shared" si="15"/>
        <v>11.402080093888253</v>
      </c>
      <c r="AC43" s="54">
        <f t="shared" si="28"/>
        <v>118.1281390099643</v>
      </c>
      <c r="AD43" s="50"/>
      <c r="AE43" s="50"/>
      <c r="AF43" s="50"/>
      <c r="AG43" s="50"/>
      <c r="AH43" s="50"/>
    </row>
    <row r="44" spans="1:34" x14ac:dyDescent="0.25">
      <c r="A44" s="61">
        <f t="shared" si="8"/>
        <v>5.0865868655638984</v>
      </c>
      <c r="B44" s="43">
        <f t="shared" si="16"/>
        <v>87.5</v>
      </c>
      <c r="C44" s="42">
        <f t="shared" si="17"/>
        <v>78</v>
      </c>
      <c r="D44" s="51">
        <f t="shared" si="18"/>
        <v>100</v>
      </c>
      <c r="E44" s="56">
        <f t="shared" si="19"/>
        <v>0.2</v>
      </c>
      <c r="F44" s="57">
        <f t="shared" si="20"/>
        <v>980.23210993750001</v>
      </c>
      <c r="G44" s="58">
        <f t="shared" si="20"/>
        <v>2.6584931595742973E-4</v>
      </c>
      <c r="H44" s="58">
        <f t="shared" si="20"/>
        <v>4.3110319016750285E-4</v>
      </c>
      <c r="I44" s="48">
        <f t="shared" si="21"/>
        <v>78</v>
      </c>
      <c r="J44" s="49">
        <f t="shared" si="22"/>
        <v>4.7783624261100756E-3</v>
      </c>
      <c r="K44" s="50">
        <f t="shared" si="23"/>
        <v>5.0865868655638984</v>
      </c>
      <c r="L44" s="51">
        <f t="shared" si="0"/>
        <v>1462899.3461845801</v>
      </c>
      <c r="M44" s="49">
        <f t="shared" si="1"/>
        <v>2.5179155338056061E-2</v>
      </c>
      <c r="N44" s="43">
        <f t="shared" si="2"/>
        <v>4.0935341197886954</v>
      </c>
      <c r="O44" s="43">
        <f t="shared" si="3"/>
        <v>4.0935341197886954</v>
      </c>
      <c r="P44" s="52">
        <f t="shared" si="24"/>
        <v>7.2381491042031207</v>
      </c>
      <c r="Q44" s="52">
        <f t="shared" si="10"/>
        <v>11.73743539076732</v>
      </c>
      <c r="R44" s="54">
        <f t="shared" si="25"/>
        <v>8.8031107970115379</v>
      </c>
      <c r="S44" s="54">
        <f t="shared" si="11"/>
        <v>18.359541937536296</v>
      </c>
      <c r="T44" s="54">
        <f t="shared" si="12"/>
        <v>11.331683223991817</v>
      </c>
      <c r="U44" s="54">
        <f t="shared" si="13"/>
        <v>7.0278587135444788</v>
      </c>
      <c r="V44" s="54">
        <f t="shared" si="4"/>
        <v>111.07679755796872</v>
      </c>
      <c r="W44" s="54">
        <f t="shared" si="5"/>
        <v>42.37274709826</v>
      </c>
      <c r="X44" s="54">
        <f t="shared" si="6"/>
        <v>26.279386215177002</v>
      </c>
      <c r="Y44" s="54">
        <f t="shared" si="14"/>
        <v>68.652133313437005</v>
      </c>
      <c r="Z44" s="43">
        <f t="shared" si="26"/>
        <v>4.8125</v>
      </c>
      <c r="AA44" s="54">
        <f t="shared" si="27"/>
        <v>113.57535986137705</v>
      </c>
      <c r="AB44" s="54">
        <f t="shared" si="15"/>
        <v>11.73743539076732</v>
      </c>
      <c r="AC44" s="54">
        <f t="shared" si="28"/>
        <v>113.57535986137705</v>
      </c>
      <c r="AD44" s="50"/>
      <c r="AE44" s="50"/>
      <c r="AF44" s="50"/>
      <c r="AG44" s="50"/>
      <c r="AH44" s="50"/>
    </row>
    <row r="45" spans="1:34" x14ac:dyDescent="0.25">
      <c r="A45" s="61">
        <f t="shared" si="8"/>
        <v>5.2319179188657241</v>
      </c>
      <c r="B45" s="43">
        <f t="shared" si="16"/>
        <v>90</v>
      </c>
      <c r="C45" s="42">
        <f t="shared" si="17"/>
        <v>78</v>
      </c>
      <c r="D45" s="51">
        <f t="shared" si="18"/>
        <v>100</v>
      </c>
      <c r="E45" s="56">
        <f t="shared" si="19"/>
        <v>0.2</v>
      </c>
      <c r="F45" s="57">
        <f t="shared" si="20"/>
        <v>980.23210993750001</v>
      </c>
      <c r="G45" s="58">
        <f t="shared" si="20"/>
        <v>2.6584931595742973E-4</v>
      </c>
      <c r="H45" s="58">
        <f t="shared" si="20"/>
        <v>4.3110319016750285E-4</v>
      </c>
      <c r="I45" s="48">
        <f t="shared" si="21"/>
        <v>78</v>
      </c>
      <c r="J45" s="49">
        <f t="shared" si="22"/>
        <v>4.7783624261100756E-3</v>
      </c>
      <c r="K45" s="50">
        <f t="shared" si="23"/>
        <v>5.2319179188657241</v>
      </c>
      <c r="L45" s="51">
        <f t="shared" si="0"/>
        <v>1504696.4703612826</v>
      </c>
      <c r="M45" s="49">
        <f t="shared" si="1"/>
        <v>2.5175177002599764E-2</v>
      </c>
      <c r="N45" s="43">
        <f t="shared" si="2"/>
        <v>4.3301077455996699</v>
      </c>
      <c r="O45" s="43">
        <f t="shared" si="3"/>
        <v>4.3301077455996699</v>
      </c>
      <c r="P45" s="52">
        <f t="shared" si="24"/>
        <v>7.4449533643232115</v>
      </c>
      <c r="Q45" s="52">
        <f t="shared" si="10"/>
        <v>12.072790687646384</v>
      </c>
      <c r="R45" s="54">
        <f t="shared" si="25"/>
        <v>8.8031107970115379</v>
      </c>
      <c r="S45" s="54">
        <f t="shared" si="11"/>
        <v>19.374848746157394</v>
      </c>
      <c r="T45" s="54">
        <f t="shared" si="12"/>
        <v>11.775061109922881</v>
      </c>
      <c r="U45" s="54">
        <f t="shared" si="13"/>
        <v>7.5997876362345167</v>
      </c>
      <c r="V45" s="54">
        <f t="shared" si="4"/>
        <v>115.42292996422705</v>
      </c>
      <c r="W45" s="54">
        <f t="shared" si="5"/>
        <v>45.288696576626457</v>
      </c>
      <c r="X45" s="54">
        <f t="shared" si="6"/>
        <v>29.229952447055833</v>
      </c>
      <c r="Y45" s="54">
        <f t="shared" si="14"/>
        <v>74.518649023682286</v>
      </c>
      <c r="Z45" s="43">
        <f t="shared" si="26"/>
        <v>4.95</v>
      </c>
      <c r="AA45" s="54">
        <f t="shared" si="27"/>
        <v>109.29879581817552</v>
      </c>
      <c r="AB45" s="54">
        <f t="shared" si="15"/>
        <v>12.072790687646384</v>
      </c>
      <c r="AC45" s="54">
        <f t="shared" si="28"/>
        <v>109.29879581817552</v>
      </c>
      <c r="AD45" s="50"/>
      <c r="AE45" s="50"/>
      <c r="AF45" s="50"/>
      <c r="AG45" s="50"/>
      <c r="AH45" s="50"/>
    </row>
    <row r="46" spans="1:34" x14ac:dyDescent="0.25">
      <c r="A46" s="61">
        <f t="shared" si="8"/>
        <v>5.3772489721675498</v>
      </c>
      <c r="B46" s="43">
        <f t="shared" si="16"/>
        <v>92.5</v>
      </c>
      <c r="C46" s="42">
        <f t="shared" si="17"/>
        <v>78</v>
      </c>
      <c r="D46" s="51">
        <f t="shared" si="18"/>
        <v>100</v>
      </c>
      <c r="E46" s="56">
        <f t="shared" si="19"/>
        <v>0.2</v>
      </c>
      <c r="F46" s="57">
        <f t="shared" si="20"/>
        <v>980.23210993750001</v>
      </c>
      <c r="G46" s="58">
        <f t="shared" si="20"/>
        <v>2.6584931595742973E-4</v>
      </c>
      <c r="H46" s="58">
        <f t="shared" si="20"/>
        <v>4.3110319016750285E-4</v>
      </c>
      <c r="I46" s="48">
        <f t="shared" si="21"/>
        <v>78</v>
      </c>
      <c r="J46" s="49">
        <f t="shared" si="22"/>
        <v>4.7783624261100756E-3</v>
      </c>
      <c r="K46" s="50">
        <f t="shared" si="23"/>
        <v>5.3772489721675498</v>
      </c>
      <c r="L46" s="51">
        <f t="shared" si="0"/>
        <v>1546493.5945379846</v>
      </c>
      <c r="M46" s="49">
        <f t="shared" si="1"/>
        <v>2.5171402003390873E-2</v>
      </c>
      <c r="N46" s="43">
        <f t="shared" si="2"/>
        <v>4.5733245500554478</v>
      </c>
      <c r="O46" s="43">
        <f t="shared" si="3"/>
        <v>4.5733245500554478</v>
      </c>
      <c r="P46" s="52">
        <f t="shared" si="24"/>
        <v>7.6517576244432988</v>
      </c>
      <c r="Q46" s="52">
        <f t="shared" si="10"/>
        <v>12.408145984525451</v>
      </c>
      <c r="R46" s="54">
        <f t="shared" si="25"/>
        <v>8.8031107970115379</v>
      </c>
      <c r="S46" s="54">
        <f t="shared" si="11"/>
        <v>20.403441912068107</v>
      </c>
      <c r="T46" s="54">
        <f t="shared" si="12"/>
        <v>12.225082174498747</v>
      </c>
      <c r="U46" s="54">
        <f t="shared" si="13"/>
        <v>8.1783597375693624</v>
      </c>
      <c r="V46" s="54">
        <f t="shared" si="4"/>
        <v>119.83418094068227</v>
      </c>
      <c r="W46" s="54">
        <f t="shared" si="5"/>
        <v>48.32564534791171</v>
      </c>
      <c r="X46" s="54">
        <f t="shared" si="6"/>
        <v>32.328986142101115</v>
      </c>
      <c r="Y46" s="54">
        <f t="shared" si="14"/>
        <v>80.654631490012832</v>
      </c>
      <c r="Z46" s="43">
        <f t="shared" si="26"/>
        <v>5.0875000000000004</v>
      </c>
      <c r="AA46" s="54">
        <f t="shared" si="27"/>
        <v>105.27536597542502</v>
      </c>
      <c r="AB46" s="54">
        <f t="shared" si="15"/>
        <v>12.408145984525451</v>
      </c>
      <c r="AC46" s="54">
        <f t="shared" si="28"/>
        <v>105.27536597542502</v>
      </c>
      <c r="AD46" s="50"/>
      <c r="AE46" s="50"/>
      <c r="AF46" s="50"/>
      <c r="AG46" s="50"/>
      <c r="AH46" s="50"/>
    </row>
    <row r="47" spans="1:34" x14ac:dyDescent="0.25">
      <c r="A47" s="61">
        <f t="shared" si="8"/>
        <v>5.5225800254693755</v>
      </c>
      <c r="B47" s="43">
        <f t="shared" si="16"/>
        <v>95</v>
      </c>
      <c r="C47" s="42">
        <f t="shared" si="17"/>
        <v>78</v>
      </c>
      <c r="D47" s="51">
        <f t="shared" si="18"/>
        <v>100</v>
      </c>
      <c r="E47" s="56">
        <f t="shared" si="19"/>
        <v>0.2</v>
      </c>
      <c r="F47" s="57">
        <f t="shared" si="20"/>
        <v>980.23210993750001</v>
      </c>
      <c r="G47" s="58">
        <f t="shared" si="20"/>
        <v>2.6584931595742973E-4</v>
      </c>
      <c r="H47" s="58">
        <f t="shared" si="20"/>
        <v>4.3110319016750285E-4</v>
      </c>
      <c r="I47" s="48">
        <f t="shared" si="21"/>
        <v>78</v>
      </c>
      <c r="J47" s="49">
        <f t="shared" si="22"/>
        <v>4.7783624261100756E-3</v>
      </c>
      <c r="K47" s="50">
        <f t="shared" si="23"/>
        <v>5.5225800254693755</v>
      </c>
      <c r="L47" s="51">
        <f t="shared" si="0"/>
        <v>1588290.718714687</v>
      </c>
      <c r="M47" s="49">
        <f t="shared" si="1"/>
        <v>2.5167814889801472E-2</v>
      </c>
      <c r="N47" s="43">
        <f t="shared" si="2"/>
        <v>4.8231844760799634</v>
      </c>
      <c r="O47" s="43">
        <f t="shared" si="3"/>
        <v>4.8231844760799634</v>
      </c>
      <c r="P47" s="52">
        <f t="shared" si="24"/>
        <v>7.8585618845633896</v>
      </c>
      <c r="Q47" s="52">
        <f t="shared" si="10"/>
        <v>12.743501281404518</v>
      </c>
      <c r="R47" s="54">
        <f t="shared" si="25"/>
        <v>8.8031107970115379</v>
      </c>
      <c r="S47" s="54">
        <f t="shared" si="11"/>
        <v>21.4453213211163</v>
      </c>
      <c r="T47" s="54">
        <f t="shared" si="12"/>
        <v>12.681746360643352</v>
      </c>
      <c r="U47" s="54">
        <f t="shared" si="13"/>
        <v>8.763574960472944</v>
      </c>
      <c r="V47" s="54">
        <f t="shared" si="4"/>
        <v>124.31054992785644</v>
      </c>
      <c r="W47" s="54">
        <f t="shared" si="5"/>
        <v>51.485722404321301</v>
      </c>
      <c r="X47" s="54">
        <f t="shared" si="6"/>
        <v>35.578616292518362</v>
      </c>
      <c r="Y47" s="54">
        <f t="shared" si="14"/>
        <v>87.064338696839656</v>
      </c>
      <c r="Z47" s="43">
        <f t="shared" si="26"/>
        <v>5.2249999999999996</v>
      </c>
      <c r="AA47" s="54">
        <f t="shared" si="27"/>
        <v>101.48444570647521</v>
      </c>
      <c r="AB47" s="54">
        <f t="shared" si="15"/>
        <v>12.743501281404518</v>
      </c>
      <c r="AC47" s="54">
        <f t="shared" si="28"/>
        <v>101.48444570647521</v>
      </c>
      <c r="AD47" s="50"/>
      <c r="AE47" s="50"/>
      <c r="AF47" s="50"/>
      <c r="AG47" s="50"/>
      <c r="AH47" s="50"/>
    </row>
    <row r="48" spans="1:34" x14ac:dyDescent="0.25">
      <c r="A48" s="61">
        <f t="shared" si="8"/>
        <v>5.6679110787712013</v>
      </c>
      <c r="B48" s="43">
        <f t="shared" si="16"/>
        <v>97.5</v>
      </c>
      <c r="C48" s="42">
        <f t="shared" si="17"/>
        <v>78</v>
      </c>
      <c r="D48" s="51">
        <f t="shared" si="18"/>
        <v>100</v>
      </c>
      <c r="E48" s="56">
        <f t="shared" si="19"/>
        <v>0.2</v>
      </c>
      <c r="F48" s="57">
        <f t="shared" si="20"/>
        <v>980.23210993750001</v>
      </c>
      <c r="G48" s="58">
        <f t="shared" si="20"/>
        <v>2.6584931595742973E-4</v>
      </c>
      <c r="H48" s="58">
        <f t="shared" si="20"/>
        <v>4.3110319016750285E-4</v>
      </c>
      <c r="I48" s="48">
        <f t="shared" si="21"/>
        <v>78</v>
      </c>
      <c r="J48" s="49">
        <f t="shared" si="22"/>
        <v>4.7783624261100756E-3</v>
      </c>
      <c r="K48" s="50">
        <f t="shared" si="23"/>
        <v>5.6679110787712013</v>
      </c>
      <c r="L48" s="51">
        <f t="shared" si="0"/>
        <v>1630087.8428913895</v>
      </c>
      <c r="M48" s="49">
        <f t="shared" si="1"/>
        <v>2.5164401750013714E-2</v>
      </c>
      <c r="N48" s="43">
        <f t="shared" si="2"/>
        <v>5.0796874694865837</v>
      </c>
      <c r="O48" s="43">
        <f t="shared" si="3"/>
        <v>5.0796874694865837</v>
      </c>
      <c r="P48" s="52">
        <f t="shared" si="24"/>
        <v>8.0653661446834786</v>
      </c>
      <c r="Q48" s="52">
        <f t="shared" si="10"/>
        <v>13.078856578283585</v>
      </c>
      <c r="R48" s="54">
        <f t="shared" si="25"/>
        <v>8.8031107970115379</v>
      </c>
      <c r="S48" s="54">
        <f t="shared" si="11"/>
        <v>22.500486864928693</v>
      </c>
      <c r="T48" s="54">
        <f t="shared" si="12"/>
        <v>13.145053614170063</v>
      </c>
      <c r="U48" s="54">
        <f t="shared" si="13"/>
        <v>9.3554332507586295</v>
      </c>
      <c r="V48" s="54">
        <f t="shared" si="4"/>
        <v>128.85203639459482</v>
      </c>
      <c r="W48" s="54">
        <f t="shared" si="5"/>
        <v>54.77105672570859</v>
      </c>
      <c r="X48" s="54">
        <f t="shared" si="6"/>
        <v>38.980971878160958</v>
      </c>
      <c r="Y48" s="54">
        <f t="shared" si="14"/>
        <v>93.752028603869547</v>
      </c>
      <c r="Z48" s="43">
        <f t="shared" si="26"/>
        <v>5.3624999999999998</v>
      </c>
      <c r="AA48" s="54">
        <f t="shared" si="27"/>
        <v>97.90755045781205</v>
      </c>
      <c r="AB48" s="54">
        <f t="shared" si="15"/>
        <v>13.078856578283585</v>
      </c>
      <c r="AC48" s="54">
        <f t="shared" si="28"/>
        <v>97.90755045781205</v>
      </c>
      <c r="AD48" s="50"/>
      <c r="AE48" s="50"/>
      <c r="AF48" s="50"/>
      <c r="AG48" s="50"/>
      <c r="AH48" s="50"/>
    </row>
    <row r="49" spans="1:34" x14ac:dyDescent="0.25">
      <c r="A49" s="61">
        <f t="shared" si="8"/>
        <v>5.813242132073027</v>
      </c>
      <c r="B49" s="43">
        <f t="shared" si="16"/>
        <v>100</v>
      </c>
      <c r="C49" s="42">
        <f t="shared" si="17"/>
        <v>78</v>
      </c>
      <c r="D49" s="51">
        <f t="shared" si="18"/>
        <v>100</v>
      </c>
      <c r="E49" s="56">
        <f t="shared" si="19"/>
        <v>0.2</v>
      </c>
      <c r="F49" s="57">
        <f t="shared" si="20"/>
        <v>980.23210993750001</v>
      </c>
      <c r="G49" s="58">
        <f t="shared" si="20"/>
        <v>2.6584931595742973E-4</v>
      </c>
      <c r="H49" s="58">
        <f t="shared" si="20"/>
        <v>4.3110319016750285E-4</v>
      </c>
      <c r="I49" s="48">
        <f t="shared" si="21"/>
        <v>78</v>
      </c>
      <c r="J49" s="49">
        <f t="shared" si="22"/>
        <v>4.7783624261100756E-3</v>
      </c>
      <c r="K49" s="50">
        <f t="shared" si="23"/>
        <v>5.813242132073027</v>
      </c>
      <c r="L49" s="51">
        <f t="shared" si="0"/>
        <v>1671884.967068092</v>
      </c>
      <c r="M49" s="49">
        <f t="shared" si="1"/>
        <v>2.5161150023234501E-2</v>
      </c>
      <c r="N49" s="43">
        <f t="shared" si="2"/>
        <v>5.3428334787605856</v>
      </c>
      <c r="O49" s="43">
        <f t="shared" si="3"/>
        <v>5.3428334787605856</v>
      </c>
      <c r="P49" s="52">
        <f t="shared" si="24"/>
        <v>8.2721704048035658</v>
      </c>
      <c r="Q49" s="52">
        <f t="shared" si="10"/>
        <v>13.414211875162653</v>
      </c>
      <c r="R49" s="54">
        <f t="shared" si="25"/>
        <v>8.8031107970115379</v>
      </c>
      <c r="S49" s="54">
        <f t="shared" si="11"/>
        <v>23.568938440475851</v>
      </c>
      <c r="T49" s="54">
        <f t="shared" si="12"/>
        <v>13.615003883564151</v>
      </c>
      <c r="U49" s="54">
        <f t="shared" si="13"/>
        <v>9.953934556911701</v>
      </c>
      <c r="V49" s="54">
        <f t="shared" si="4"/>
        <v>133.45863983593344</v>
      </c>
      <c r="W49" s="54">
        <f t="shared" si="5"/>
        <v>58.183777280188679</v>
      </c>
      <c r="X49" s="54">
        <f t="shared" si="6"/>
        <v>42.538181867144019</v>
      </c>
      <c r="Y49" s="54">
        <f t="shared" si="14"/>
        <v>100.7219591473327</v>
      </c>
      <c r="Z49" s="43">
        <f t="shared" si="26"/>
        <v>5.5</v>
      </c>
      <c r="AA49" s="54">
        <f t="shared" si="27"/>
        <v>94.528067050619725</v>
      </c>
      <c r="AB49" s="54">
        <f t="shared" si="15"/>
        <v>13.414211875162653</v>
      </c>
      <c r="AC49" s="54">
        <f t="shared" si="28"/>
        <v>94.528067050619725</v>
      </c>
      <c r="AD49" s="50"/>
      <c r="AE49" s="50"/>
      <c r="AF49" s="50"/>
      <c r="AG49" s="50"/>
      <c r="AH49" s="50"/>
    </row>
    <row r="50" spans="1:34" x14ac:dyDescent="0.25">
      <c r="A50" s="61">
        <f t="shared" si="8"/>
        <v>5.9585731853748527</v>
      </c>
      <c r="B50" s="43">
        <f t="shared" ref="B50:B88" si="29">B49+2.5</f>
        <v>102.5</v>
      </c>
      <c r="C50" s="42">
        <f t="shared" ref="C50:C88" si="30">C49</f>
        <v>78</v>
      </c>
      <c r="D50" s="51">
        <f t="shared" ref="D50:D88" si="31">D49</f>
        <v>100</v>
      </c>
      <c r="E50" s="56">
        <f t="shared" ref="E50:E88" si="32">E49</f>
        <v>0.2</v>
      </c>
      <c r="F50" s="57">
        <f t="shared" ref="F50:H88" si="33">F49</f>
        <v>980.23210993750001</v>
      </c>
      <c r="G50" s="58">
        <f t="shared" si="33"/>
        <v>2.6584931595742973E-4</v>
      </c>
      <c r="H50" s="58">
        <f t="shared" si="33"/>
        <v>4.3110319016750285E-4</v>
      </c>
      <c r="I50" s="48">
        <f t="shared" ref="I50:I88" si="34">I49</f>
        <v>78</v>
      </c>
      <c r="J50" s="49">
        <f t="shared" ref="J50:J88" si="35">PI()*(I50/2000)^2</f>
        <v>4.7783624261100756E-3</v>
      </c>
      <c r="K50" s="50">
        <f t="shared" ref="K50:K88" si="36">B50/J50/3600</f>
        <v>5.9585731853748527</v>
      </c>
      <c r="L50" s="51">
        <f t="shared" si="0"/>
        <v>1713682.0912447942</v>
      </c>
      <c r="M50" s="49">
        <f t="shared" si="1"/>
        <v>2.5158048338835452E-2</v>
      </c>
      <c r="N50" s="43">
        <f t="shared" si="2"/>
        <v>5.6126224548631205</v>
      </c>
      <c r="O50" s="43">
        <f t="shared" si="3"/>
        <v>5.6126224548631205</v>
      </c>
      <c r="P50" s="52">
        <f t="shared" ref="P50:P88" si="37">(B50/3600)*G50/2/PI()/G$4/0.000000000001*(LN(G$3/(C50/2000))+C$4)/100000</f>
        <v>8.4789746649236548</v>
      </c>
      <c r="Q50" s="52">
        <f t="shared" si="10"/>
        <v>13.749567172041717</v>
      </c>
      <c r="R50" s="54">
        <f t="shared" ref="R50:R88" si="38">R49</f>
        <v>8.8031107970115379</v>
      </c>
      <c r="S50" s="54">
        <f t="shared" si="11"/>
        <v>24.650675949680075</v>
      </c>
      <c r="T50" s="54">
        <f t="shared" si="12"/>
        <v>14.091597119786776</v>
      </c>
      <c r="U50" s="54">
        <f t="shared" si="13"/>
        <v>10.559078829893298</v>
      </c>
      <c r="V50" s="54">
        <f t="shared" si="4"/>
        <v>138.13035977117789</v>
      </c>
      <c r="W50" s="54">
        <f t="shared" si="5"/>
        <v>61.726013024707029</v>
      </c>
      <c r="X50" s="54">
        <f t="shared" si="6"/>
        <v>46.25237521641295</v>
      </c>
      <c r="Y50" s="54">
        <f t="shared" si="14"/>
        <v>107.97838824111997</v>
      </c>
      <c r="Z50" s="43">
        <f t="shared" ref="Z50:Z88" si="39">B50*(C$1-C$2)*1.1/1000</f>
        <v>5.6375000000000011</v>
      </c>
      <c r="AA50" s="54">
        <f t="shared" ref="AA50:AA88" si="40">Z50/(W50/1000)</f>
        <v>91.331024372876357</v>
      </c>
      <c r="AB50" s="54">
        <f t="shared" si="15"/>
        <v>13.749567172041717</v>
      </c>
      <c r="AC50" s="54">
        <f t="shared" si="28"/>
        <v>91.331024372876357</v>
      </c>
      <c r="AD50" s="50"/>
      <c r="AE50" s="50"/>
      <c r="AF50" s="50"/>
      <c r="AG50" s="50"/>
    </row>
    <row r="51" spans="1:34" x14ac:dyDescent="0.25">
      <c r="A51" s="61">
        <f t="shared" si="8"/>
        <v>6.1039042386766784</v>
      </c>
      <c r="B51" s="43">
        <f t="shared" si="29"/>
        <v>105</v>
      </c>
      <c r="C51" s="42">
        <f t="shared" si="30"/>
        <v>78</v>
      </c>
      <c r="D51" s="51">
        <f t="shared" si="31"/>
        <v>100</v>
      </c>
      <c r="E51" s="56">
        <f t="shared" si="32"/>
        <v>0.2</v>
      </c>
      <c r="F51" s="57">
        <f t="shared" si="33"/>
        <v>980.23210993750001</v>
      </c>
      <c r="G51" s="58">
        <f t="shared" si="33"/>
        <v>2.6584931595742973E-4</v>
      </c>
      <c r="H51" s="58">
        <f t="shared" si="33"/>
        <v>4.3110319016750285E-4</v>
      </c>
      <c r="I51" s="48">
        <f t="shared" si="34"/>
        <v>78</v>
      </c>
      <c r="J51" s="49">
        <f t="shared" si="35"/>
        <v>4.7783624261100756E-3</v>
      </c>
      <c r="K51" s="50">
        <f t="shared" si="36"/>
        <v>6.1039042386766784</v>
      </c>
      <c r="L51" s="51">
        <f t="shared" si="0"/>
        <v>1755479.2154214962</v>
      </c>
      <c r="M51" s="49">
        <f t="shared" si="1"/>
        <v>2.5155086378009582E-2</v>
      </c>
      <c r="N51" s="43">
        <f t="shared" si="2"/>
        <v>5.8890543510540247</v>
      </c>
      <c r="O51" s="43">
        <f t="shared" si="3"/>
        <v>5.8890543510540247</v>
      </c>
      <c r="P51" s="52">
        <f t="shared" si="37"/>
        <v>8.6857789250437456</v>
      </c>
      <c r="Q51" s="52">
        <f t="shared" si="10"/>
        <v>14.084922468920784</v>
      </c>
      <c r="R51" s="54">
        <f t="shared" si="38"/>
        <v>8.8031107970115379</v>
      </c>
      <c r="S51" s="54">
        <f t="shared" si="11"/>
        <v>25.745699299061041</v>
      </c>
      <c r="T51" s="54">
        <f t="shared" si="12"/>
        <v>14.57483327609777</v>
      </c>
      <c r="U51" s="54">
        <f t="shared" si="13"/>
        <v>11.170866022963271</v>
      </c>
      <c r="V51" s="54">
        <f t="shared" si="4"/>
        <v>142.86719574216602</v>
      </c>
      <c r="W51" s="54">
        <f t="shared" si="5"/>
        <v>65.399892905566915</v>
      </c>
      <c r="X51" s="54">
        <f t="shared" si="6"/>
        <v>50.125680872271083</v>
      </c>
      <c r="Y51" s="54">
        <f t="shared" si="14"/>
        <v>115.52557377783799</v>
      </c>
      <c r="Z51" s="43">
        <f t="shared" si="39"/>
        <v>5.7750000000000012</v>
      </c>
      <c r="AA51" s="54">
        <f t="shared" si="40"/>
        <v>88.302896892181707</v>
      </c>
      <c r="AB51" s="54">
        <f t="shared" si="15"/>
        <v>14.084922468920784</v>
      </c>
      <c r="AC51" s="54">
        <f t="shared" si="28"/>
        <v>88.302896892181707</v>
      </c>
      <c r="AD51" s="50"/>
      <c r="AE51" s="50"/>
      <c r="AF51" s="50"/>
      <c r="AG51" s="50"/>
    </row>
    <row r="52" spans="1:34" x14ac:dyDescent="0.25">
      <c r="A52" s="61">
        <f t="shared" si="8"/>
        <v>6.2492352919785032</v>
      </c>
      <c r="B52" s="43">
        <f t="shared" si="29"/>
        <v>107.5</v>
      </c>
      <c r="C52" s="42">
        <f t="shared" si="30"/>
        <v>78</v>
      </c>
      <c r="D52" s="51">
        <f t="shared" si="31"/>
        <v>100</v>
      </c>
      <c r="E52" s="56">
        <f t="shared" si="32"/>
        <v>0.2</v>
      </c>
      <c r="F52" s="57">
        <f t="shared" si="33"/>
        <v>980.23210993750001</v>
      </c>
      <c r="G52" s="58">
        <f t="shared" si="33"/>
        <v>2.6584931595742973E-4</v>
      </c>
      <c r="H52" s="58">
        <f t="shared" si="33"/>
        <v>4.3110319016750285E-4</v>
      </c>
      <c r="I52" s="48">
        <f t="shared" si="34"/>
        <v>78</v>
      </c>
      <c r="J52" s="49">
        <f t="shared" si="35"/>
        <v>4.7783624261100756E-3</v>
      </c>
      <c r="K52" s="50">
        <f t="shared" si="36"/>
        <v>6.2492352919785032</v>
      </c>
      <c r="L52" s="51">
        <f t="shared" si="0"/>
        <v>1797276.3395981984</v>
      </c>
      <c r="M52" s="49">
        <f t="shared" si="1"/>
        <v>2.5152254754344024E-2</v>
      </c>
      <c r="N52" s="43">
        <f t="shared" si="2"/>
        <v>6.1721291227313024</v>
      </c>
      <c r="O52" s="43">
        <f t="shared" si="3"/>
        <v>6.1721291227313024</v>
      </c>
      <c r="P52" s="52">
        <f t="shared" si="37"/>
        <v>8.8925831851638364</v>
      </c>
      <c r="Q52" s="52">
        <f t="shared" si="10"/>
        <v>14.420277765799847</v>
      </c>
      <c r="R52" s="54">
        <f t="shared" si="38"/>
        <v>8.8031107970115379</v>
      </c>
      <c r="S52" s="54">
        <f t="shared" si="11"/>
        <v>26.854008399414749</v>
      </c>
      <c r="T52" s="54">
        <f t="shared" si="12"/>
        <v>15.064712307895139</v>
      </c>
      <c r="U52" s="54">
        <f t="shared" si="13"/>
        <v>11.789296091519613</v>
      </c>
      <c r="V52" s="54">
        <f t="shared" si="4"/>
        <v>147.66914731169476</v>
      </c>
      <c r="W52" s="54">
        <f t="shared" si="5"/>
        <v>69.207545858919985</v>
      </c>
      <c r="X52" s="54">
        <f t="shared" si="6"/>
        <v>54.160227770870016</v>
      </c>
      <c r="Y52" s="54">
        <f t="shared" si="14"/>
        <v>123.36777362979001</v>
      </c>
      <c r="Z52" s="43">
        <f t="shared" si="39"/>
        <v>5.9125000000000005</v>
      </c>
      <c r="AA52" s="54">
        <f t="shared" si="40"/>
        <v>85.431435642186599</v>
      </c>
      <c r="AB52" s="54">
        <f t="shared" si="15"/>
        <v>14.420277765799847</v>
      </c>
      <c r="AC52" s="54">
        <f t="shared" si="28"/>
        <v>85.431435642186599</v>
      </c>
      <c r="AD52" s="50"/>
      <c r="AE52" s="50"/>
      <c r="AF52" s="50"/>
      <c r="AG52" s="50"/>
    </row>
    <row r="53" spans="1:34" x14ac:dyDescent="0.25">
      <c r="A53" s="61">
        <f t="shared" si="8"/>
        <v>6.394566345280329</v>
      </c>
      <c r="B53" s="43">
        <f t="shared" si="29"/>
        <v>110</v>
      </c>
      <c r="C53" s="42">
        <f t="shared" si="30"/>
        <v>78</v>
      </c>
      <c r="D53" s="51">
        <f t="shared" si="31"/>
        <v>100</v>
      </c>
      <c r="E53" s="56">
        <f t="shared" si="32"/>
        <v>0.2</v>
      </c>
      <c r="F53" s="57">
        <f t="shared" si="33"/>
        <v>980.23210993750001</v>
      </c>
      <c r="G53" s="58">
        <f t="shared" si="33"/>
        <v>2.6584931595742973E-4</v>
      </c>
      <c r="H53" s="58">
        <f t="shared" si="33"/>
        <v>4.3110319016750285E-4</v>
      </c>
      <c r="I53" s="48">
        <f t="shared" si="34"/>
        <v>78</v>
      </c>
      <c r="J53" s="49">
        <f t="shared" si="35"/>
        <v>4.7783624261100756E-3</v>
      </c>
      <c r="K53" s="50">
        <f t="shared" si="36"/>
        <v>6.394566345280329</v>
      </c>
      <c r="L53" s="51">
        <f t="shared" si="0"/>
        <v>1839073.4637749007</v>
      </c>
      <c r="M53" s="49">
        <f t="shared" si="1"/>
        <v>2.5149544910352064E-2</v>
      </c>
      <c r="N53" s="43">
        <f t="shared" si="2"/>
        <v>6.461846727285308</v>
      </c>
      <c r="O53" s="43">
        <f t="shared" si="3"/>
        <v>6.461846727285308</v>
      </c>
      <c r="P53" s="52">
        <f t="shared" si="37"/>
        <v>9.0993874452839236</v>
      </c>
      <c r="Q53" s="52">
        <f t="shared" si="10"/>
        <v>14.755633062678916</v>
      </c>
      <c r="R53" s="54">
        <f t="shared" si="38"/>
        <v>8.8031107970115379</v>
      </c>
      <c r="S53" s="54">
        <f t="shared" si="11"/>
        <v>27.975603165521921</v>
      </c>
      <c r="T53" s="54">
        <f t="shared" si="12"/>
        <v>15.561234172569232</v>
      </c>
      <c r="U53" s="54">
        <f t="shared" si="13"/>
        <v>12.414368992952685</v>
      </c>
      <c r="V53" s="54">
        <f t="shared" si="4"/>
        <v>152.53621406209066</v>
      </c>
      <c r="W53" s="54">
        <f t="shared" si="5"/>
        <v>73.151100811222875</v>
      </c>
      <c r="X53" s="54">
        <f t="shared" si="6"/>
        <v>58.358144838666462</v>
      </c>
      <c r="Y53" s="54">
        <f t="shared" si="14"/>
        <v>131.50924564988935</v>
      </c>
      <c r="Z53" s="43">
        <f t="shared" si="39"/>
        <v>6.0500000000000007</v>
      </c>
      <c r="AA53" s="54">
        <f t="shared" si="40"/>
        <v>82.705522308036223</v>
      </c>
      <c r="AB53" s="54">
        <f t="shared" si="15"/>
        <v>14.755633062678916</v>
      </c>
      <c r="AC53" s="54">
        <f t="shared" si="28"/>
        <v>82.705522308036223</v>
      </c>
      <c r="AD53" s="50"/>
      <c r="AE53" s="50"/>
      <c r="AF53" s="50"/>
      <c r="AG53" s="50"/>
    </row>
    <row r="54" spans="1:34" x14ac:dyDescent="0.25">
      <c r="A54" s="61">
        <f t="shared" si="8"/>
        <v>6.5398973985821556</v>
      </c>
      <c r="B54" s="43">
        <f t="shared" si="29"/>
        <v>112.5</v>
      </c>
      <c r="C54" s="42">
        <f t="shared" si="30"/>
        <v>78</v>
      </c>
      <c r="D54" s="51">
        <f t="shared" si="31"/>
        <v>100</v>
      </c>
      <c r="E54" s="56">
        <f t="shared" si="32"/>
        <v>0.2</v>
      </c>
      <c r="F54" s="57">
        <f t="shared" si="33"/>
        <v>980.23210993750001</v>
      </c>
      <c r="G54" s="58">
        <f t="shared" si="33"/>
        <v>2.6584931595742973E-4</v>
      </c>
      <c r="H54" s="58">
        <f t="shared" si="33"/>
        <v>4.3110319016750285E-4</v>
      </c>
      <c r="I54" s="48">
        <f t="shared" si="34"/>
        <v>78</v>
      </c>
      <c r="J54" s="49">
        <f t="shared" si="35"/>
        <v>4.7783624261100756E-3</v>
      </c>
      <c r="K54" s="50">
        <f t="shared" si="36"/>
        <v>6.5398973985821556</v>
      </c>
      <c r="L54" s="51">
        <f t="shared" si="0"/>
        <v>1880870.5879516033</v>
      </c>
      <c r="M54" s="49">
        <f t="shared" si="1"/>
        <v>2.5146949027525456E-2</v>
      </c>
      <c r="N54" s="43">
        <f t="shared" si="2"/>
        <v>6.7582071239660158</v>
      </c>
      <c r="O54" s="43">
        <f t="shared" si="3"/>
        <v>6.7582071239660158</v>
      </c>
      <c r="P54" s="52">
        <f t="shared" si="37"/>
        <v>9.3061917054040144</v>
      </c>
      <c r="Q54" s="52">
        <f t="shared" si="10"/>
        <v>15.090988359557985</v>
      </c>
      <c r="R54" s="54">
        <f t="shared" si="38"/>
        <v>8.8031107970115379</v>
      </c>
      <c r="S54" s="54">
        <f t="shared" si="11"/>
        <v>29.110483515882489</v>
      </c>
      <c r="T54" s="54">
        <f t="shared" si="12"/>
        <v>16.064398829370031</v>
      </c>
      <c r="U54" s="54">
        <f t="shared" si="13"/>
        <v>13.046084686512462</v>
      </c>
      <c r="V54" s="54">
        <f t="shared" si="4"/>
        <v>157.46839559390889</v>
      </c>
      <c r="W54" s="54">
        <f t="shared" si="5"/>
        <v>77.232686679663615</v>
      </c>
      <c r="X54" s="54">
        <f t="shared" si="6"/>
        <v>62.721560992848367</v>
      </c>
      <c r="Y54" s="54">
        <f t="shared" si="14"/>
        <v>139.954247672512</v>
      </c>
      <c r="Z54" s="43">
        <f t="shared" si="39"/>
        <v>6.1875000000000009</v>
      </c>
      <c r="AA54" s="54">
        <f t="shared" si="40"/>
        <v>80.115042814239573</v>
      </c>
      <c r="AB54" s="54">
        <f t="shared" si="15"/>
        <v>15.090988359557985</v>
      </c>
      <c r="AC54" s="54">
        <f t="shared" si="28"/>
        <v>80.115042814239573</v>
      </c>
      <c r="AD54" s="50"/>
      <c r="AE54" s="50"/>
      <c r="AF54" s="50"/>
      <c r="AG54" s="50"/>
    </row>
    <row r="55" spans="1:34" x14ac:dyDescent="0.25">
      <c r="A55" s="61">
        <f t="shared" si="8"/>
        <v>6.6852284518839813</v>
      </c>
      <c r="B55" s="43">
        <f t="shared" si="29"/>
        <v>115</v>
      </c>
      <c r="C55" s="42">
        <f t="shared" si="30"/>
        <v>78</v>
      </c>
      <c r="D55" s="51">
        <f t="shared" si="31"/>
        <v>100</v>
      </c>
      <c r="E55" s="56">
        <f t="shared" si="32"/>
        <v>0.2</v>
      </c>
      <c r="F55" s="57">
        <f t="shared" si="33"/>
        <v>980.23210993750001</v>
      </c>
      <c r="G55" s="58">
        <f t="shared" si="33"/>
        <v>2.6584931595742973E-4</v>
      </c>
      <c r="H55" s="58">
        <f t="shared" si="33"/>
        <v>4.3110319016750285E-4</v>
      </c>
      <c r="I55" s="48">
        <f t="shared" si="34"/>
        <v>78</v>
      </c>
      <c r="J55" s="49">
        <f t="shared" si="35"/>
        <v>4.7783624261100756E-3</v>
      </c>
      <c r="K55" s="50">
        <f t="shared" si="36"/>
        <v>6.6852284518839813</v>
      </c>
      <c r="L55" s="51">
        <f t="shared" si="0"/>
        <v>1922667.7121283056</v>
      </c>
      <c r="M55" s="49">
        <f t="shared" si="1"/>
        <v>2.5144459947885455E-2</v>
      </c>
      <c r="N55" s="43">
        <f t="shared" si="2"/>
        <v>7.0612102737618967</v>
      </c>
      <c r="O55" s="43">
        <f t="shared" si="3"/>
        <v>7.0612102737618967</v>
      </c>
      <c r="P55" s="52">
        <f t="shared" si="37"/>
        <v>9.5129959655241016</v>
      </c>
      <c r="Q55" s="52">
        <f t="shared" si="10"/>
        <v>15.42634365643705</v>
      </c>
      <c r="R55" s="54">
        <f t="shared" si="38"/>
        <v>8.8031107970115379</v>
      </c>
      <c r="S55" s="54">
        <f t="shared" si="11"/>
        <v>30.258649372473403</v>
      </c>
      <c r="T55" s="54">
        <f t="shared" si="12"/>
        <v>16.574206239285999</v>
      </c>
      <c r="U55" s="54">
        <f t="shared" si="13"/>
        <v>13.684443133187408</v>
      </c>
      <c r="V55" s="54">
        <f t="shared" si="4"/>
        <v>162.46569152474592</v>
      </c>
      <c r="W55" s="54">
        <f t="shared" si="5"/>
        <v>81.45443237255941</v>
      </c>
      <c r="X55" s="54">
        <f t="shared" si="6"/>
        <v>67.252605141732985</v>
      </c>
      <c r="Y55" s="54">
        <f t="shared" si="14"/>
        <v>148.70703751429238</v>
      </c>
      <c r="Z55" s="43">
        <f t="shared" si="39"/>
        <v>6.3250000000000011</v>
      </c>
      <c r="AA55" s="54">
        <f t="shared" si="40"/>
        <v>77.650777444135556</v>
      </c>
      <c r="AB55" s="54">
        <f t="shared" si="15"/>
        <v>15.42634365643705</v>
      </c>
      <c r="AC55" s="54">
        <f t="shared" si="28"/>
        <v>77.650777444135556</v>
      </c>
      <c r="AD55" s="50"/>
      <c r="AE55" s="50"/>
      <c r="AF55" s="50"/>
      <c r="AG55" s="50"/>
    </row>
    <row r="56" spans="1:34" x14ac:dyDescent="0.25">
      <c r="A56" s="61">
        <f t="shared" si="8"/>
        <v>6.830559505185807</v>
      </c>
      <c r="B56" s="43">
        <f t="shared" si="29"/>
        <v>117.5</v>
      </c>
      <c r="C56" s="42">
        <f t="shared" si="30"/>
        <v>78</v>
      </c>
      <c r="D56" s="51">
        <f t="shared" si="31"/>
        <v>100</v>
      </c>
      <c r="E56" s="56">
        <f t="shared" si="32"/>
        <v>0.2</v>
      </c>
      <c r="F56" s="57">
        <f t="shared" si="33"/>
        <v>980.23210993750001</v>
      </c>
      <c r="G56" s="58">
        <f t="shared" si="33"/>
        <v>2.6584931595742973E-4</v>
      </c>
      <c r="H56" s="58">
        <f t="shared" si="33"/>
        <v>4.3110319016750285E-4</v>
      </c>
      <c r="I56" s="48">
        <f t="shared" si="34"/>
        <v>78</v>
      </c>
      <c r="J56" s="49">
        <f t="shared" si="35"/>
        <v>4.7783624261100756E-3</v>
      </c>
      <c r="K56" s="50">
        <f t="shared" si="36"/>
        <v>6.830559505185807</v>
      </c>
      <c r="L56" s="51">
        <f t="shared" si="0"/>
        <v>1964464.836305008</v>
      </c>
      <c r="M56" s="49">
        <f t="shared" si="1"/>
        <v>2.5142071105349748E-2</v>
      </c>
      <c r="N56" s="43">
        <f t="shared" si="2"/>
        <v>7.3708561392892014</v>
      </c>
      <c r="O56" s="43">
        <f t="shared" si="3"/>
        <v>7.3708561392892014</v>
      </c>
      <c r="P56" s="52">
        <f t="shared" si="37"/>
        <v>9.7198002256441924</v>
      </c>
      <c r="Q56" s="52">
        <f t="shared" si="10"/>
        <v>15.761698953316113</v>
      </c>
      <c r="R56" s="54">
        <f t="shared" si="38"/>
        <v>8.8031107970115379</v>
      </c>
      <c r="S56" s="54">
        <f t="shared" si="11"/>
        <v>31.420100660527172</v>
      </c>
      <c r="T56" s="54">
        <f t="shared" si="12"/>
        <v>17.090656364933395</v>
      </c>
      <c r="U56" s="54">
        <f t="shared" si="13"/>
        <v>14.329444295593778</v>
      </c>
      <c r="V56" s="54">
        <f t="shared" si="4"/>
        <v>167.52810148815425</v>
      </c>
      <c r="W56" s="54">
        <f t="shared" si="5"/>
        <v>85.818466789729655</v>
      </c>
      <c r="X56" s="54">
        <f t="shared" si="6"/>
        <v>71.953406185139684</v>
      </c>
      <c r="Y56" s="54">
        <f t="shared" si="14"/>
        <v>157.77187297486932</v>
      </c>
      <c r="Z56" s="43">
        <f t="shared" si="39"/>
        <v>6.4625000000000012</v>
      </c>
      <c r="AA56" s="54">
        <f t="shared" si="40"/>
        <v>75.304305026029695</v>
      </c>
      <c r="AB56" s="54">
        <f t="shared" si="15"/>
        <v>15.761698953316113</v>
      </c>
      <c r="AC56" s="54">
        <f t="shared" si="28"/>
        <v>75.304305026029695</v>
      </c>
      <c r="AD56" s="50"/>
      <c r="AE56" s="50"/>
      <c r="AF56" s="50"/>
      <c r="AG56" s="50"/>
    </row>
    <row r="57" spans="1:34" x14ac:dyDescent="0.25">
      <c r="A57" s="61">
        <f t="shared" si="8"/>
        <v>6.9758905584876327</v>
      </c>
      <c r="B57" s="43">
        <f t="shared" si="29"/>
        <v>120</v>
      </c>
      <c r="C57" s="42">
        <f t="shared" si="30"/>
        <v>78</v>
      </c>
      <c r="D57" s="51">
        <f t="shared" si="31"/>
        <v>100</v>
      </c>
      <c r="E57" s="56">
        <f t="shared" si="32"/>
        <v>0.2</v>
      </c>
      <c r="F57" s="57">
        <f t="shared" si="33"/>
        <v>980.23210993750001</v>
      </c>
      <c r="G57" s="58">
        <f t="shared" si="33"/>
        <v>2.6584931595742973E-4</v>
      </c>
      <c r="H57" s="58">
        <f t="shared" si="33"/>
        <v>4.3110319016750285E-4</v>
      </c>
      <c r="I57" s="48">
        <f t="shared" si="34"/>
        <v>78</v>
      </c>
      <c r="J57" s="49">
        <f t="shared" si="35"/>
        <v>4.7783624261100756E-3</v>
      </c>
      <c r="K57" s="50">
        <f t="shared" si="36"/>
        <v>6.9758905584876327</v>
      </c>
      <c r="L57" s="51">
        <f t="shared" si="0"/>
        <v>2006261.9604817103</v>
      </c>
      <c r="M57" s="49">
        <f t="shared" si="1"/>
        <v>2.5139776465508634E-2</v>
      </c>
      <c r="N57" s="43">
        <f t="shared" si="2"/>
        <v>7.687144684690483</v>
      </c>
      <c r="O57" s="43">
        <f t="shared" si="3"/>
        <v>7.687144684690483</v>
      </c>
      <c r="P57" s="52">
        <f t="shared" si="37"/>
        <v>9.9266044857642814</v>
      </c>
      <c r="Q57" s="52">
        <f t="shared" si="10"/>
        <v>16.097054250195178</v>
      </c>
      <c r="R57" s="54">
        <f t="shared" si="38"/>
        <v>8.8031107970115379</v>
      </c>
      <c r="S57" s="54">
        <f t="shared" si="11"/>
        <v>32.594837308328891</v>
      </c>
      <c r="T57" s="54">
        <f t="shared" si="12"/>
        <v>17.613749170454764</v>
      </c>
      <c r="U57" s="54">
        <f t="shared" si="13"/>
        <v>14.981088137874124</v>
      </c>
      <c r="V57" s="54">
        <f t="shared" si="4"/>
        <v>172.65562513264763</v>
      </c>
      <c r="W57" s="54">
        <f t="shared" si="5"/>
        <v>90.326918822844931</v>
      </c>
      <c r="X57" s="54">
        <f t="shared" si="6"/>
        <v>76.826093014739101</v>
      </c>
      <c r="Y57" s="54">
        <f t="shared" si="14"/>
        <v>167.15301183758402</v>
      </c>
      <c r="Z57" s="43">
        <f t="shared" si="39"/>
        <v>6.6000000000000005</v>
      </c>
      <c r="AA57" s="54">
        <f t="shared" si="40"/>
        <v>73.067919132106695</v>
      </c>
      <c r="AB57" s="54">
        <f t="shared" si="15"/>
        <v>16.097054250195178</v>
      </c>
      <c r="AC57" s="54">
        <f t="shared" si="28"/>
        <v>73.067919132106695</v>
      </c>
      <c r="AD57" s="50"/>
      <c r="AE57" s="50"/>
      <c r="AF57" s="50"/>
      <c r="AG57" s="50"/>
    </row>
    <row r="58" spans="1:34" x14ac:dyDescent="0.25">
      <c r="A58" s="61">
        <f t="shared" si="8"/>
        <v>7.1212216117894584</v>
      </c>
      <c r="B58" s="43">
        <f t="shared" si="29"/>
        <v>122.5</v>
      </c>
      <c r="C58" s="42">
        <f t="shared" si="30"/>
        <v>78</v>
      </c>
      <c r="D58" s="51">
        <f t="shared" si="31"/>
        <v>100</v>
      </c>
      <c r="E58" s="56">
        <f t="shared" si="32"/>
        <v>0.2</v>
      </c>
      <c r="F58" s="57">
        <f t="shared" si="33"/>
        <v>980.23210993750001</v>
      </c>
      <c r="G58" s="58">
        <f t="shared" si="33"/>
        <v>2.6584931595742973E-4</v>
      </c>
      <c r="H58" s="58">
        <f t="shared" si="33"/>
        <v>4.3110319016750285E-4</v>
      </c>
      <c r="I58" s="48">
        <f t="shared" si="34"/>
        <v>78</v>
      </c>
      <c r="J58" s="49">
        <f t="shared" si="35"/>
        <v>4.7783624261100756E-3</v>
      </c>
      <c r="K58" s="50">
        <f t="shared" si="36"/>
        <v>7.1212216117894584</v>
      </c>
      <c r="L58" s="51">
        <f t="shared" si="0"/>
        <v>2048059.0846584125</v>
      </c>
      <c r="M58" s="49">
        <f t="shared" si="1"/>
        <v>2.5137570472629937E-2</v>
      </c>
      <c r="N58" s="43">
        <f t="shared" si="2"/>
        <v>8.0100758755415011</v>
      </c>
      <c r="O58" s="43">
        <f t="shared" si="3"/>
        <v>8.0100758755415011</v>
      </c>
      <c r="P58" s="52">
        <f t="shared" si="37"/>
        <v>10.133408745884369</v>
      </c>
      <c r="Q58" s="52">
        <f t="shared" si="10"/>
        <v>16.432409547074244</v>
      </c>
      <c r="R58" s="54">
        <f t="shared" si="38"/>
        <v>8.8031107970115379</v>
      </c>
      <c r="S58" s="54">
        <f t="shared" si="11"/>
        <v>33.782859247030075</v>
      </c>
      <c r="T58" s="54">
        <f t="shared" si="12"/>
        <v>18.14348462142587</v>
      </c>
      <c r="U58" s="54">
        <f t="shared" si="13"/>
        <v>15.639374625604209</v>
      </c>
      <c r="V58" s="54">
        <f t="shared" si="4"/>
        <v>177.84826212078863</v>
      </c>
      <c r="W58" s="54">
        <f t="shared" si="5"/>
        <v>94.981917355755087</v>
      </c>
      <c r="X58" s="54">
        <f t="shared" si="6"/>
        <v>81.872794514381013</v>
      </c>
      <c r="Y58" s="54">
        <f t="shared" si="14"/>
        <v>176.8547118701361</v>
      </c>
      <c r="Z58" s="43">
        <f t="shared" si="39"/>
        <v>6.7375000000000007</v>
      </c>
      <c r="AA58" s="54">
        <f t="shared" si="40"/>
        <v>70.934554571736768</v>
      </c>
      <c r="AB58" s="54">
        <f t="shared" si="15"/>
        <v>16.432409547074244</v>
      </c>
      <c r="AC58" s="54">
        <f t="shared" si="28"/>
        <v>70.934554571736768</v>
      </c>
      <c r="AD58" s="50"/>
      <c r="AE58" s="50"/>
      <c r="AF58" s="50"/>
      <c r="AG58" s="50"/>
    </row>
    <row r="59" spans="1:34" x14ac:dyDescent="0.25">
      <c r="A59" s="61">
        <f t="shared" si="8"/>
        <v>7.2665526650912842</v>
      </c>
      <c r="B59" s="43">
        <f t="shared" si="29"/>
        <v>125</v>
      </c>
      <c r="C59" s="42">
        <f t="shared" si="30"/>
        <v>78</v>
      </c>
      <c r="D59" s="51">
        <f t="shared" si="31"/>
        <v>100</v>
      </c>
      <c r="E59" s="56">
        <f t="shared" si="32"/>
        <v>0.2</v>
      </c>
      <c r="F59" s="57">
        <f t="shared" si="33"/>
        <v>980.23210993750001</v>
      </c>
      <c r="G59" s="58">
        <f t="shared" si="33"/>
        <v>2.6584931595742973E-4</v>
      </c>
      <c r="H59" s="58">
        <f t="shared" si="33"/>
        <v>4.3110319016750285E-4</v>
      </c>
      <c r="I59" s="48">
        <f t="shared" si="34"/>
        <v>78</v>
      </c>
      <c r="J59" s="49">
        <f t="shared" si="35"/>
        <v>4.7783624261100756E-3</v>
      </c>
      <c r="K59" s="50">
        <f t="shared" si="36"/>
        <v>7.2665526650912842</v>
      </c>
      <c r="L59" s="51">
        <f t="shared" si="0"/>
        <v>2089856.2088351147</v>
      </c>
      <c r="M59" s="49">
        <f t="shared" si="1"/>
        <v>2.5135448002897989E-2</v>
      </c>
      <c r="N59" s="43">
        <f t="shared" si="2"/>
        <v>8.3396496787655572</v>
      </c>
      <c r="O59" s="43">
        <f t="shared" si="3"/>
        <v>8.3396496787655572</v>
      </c>
      <c r="P59" s="52">
        <f t="shared" si="37"/>
        <v>10.340213006004459</v>
      </c>
      <c r="Q59" s="52">
        <f t="shared" si="10"/>
        <v>16.767764843953316</v>
      </c>
      <c r="R59" s="54">
        <f t="shared" si="38"/>
        <v>8.8031107970115379</v>
      </c>
      <c r="S59" s="54">
        <f t="shared" si="11"/>
        <v>34.984166410477357</v>
      </c>
      <c r="T59" s="54">
        <f t="shared" si="12"/>
        <v>18.679862684770015</v>
      </c>
      <c r="U59" s="54">
        <f t="shared" si="13"/>
        <v>16.304303725707335</v>
      </c>
      <c r="V59" s="54">
        <f t="shared" si="4"/>
        <v>183.10601212834885</v>
      </c>
      <c r="W59" s="54">
        <f t="shared" si="5"/>
        <v>99.785591264797077</v>
      </c>
      <c r="X59" s="54">
        <f t="shared" si="6"/>
        <v>87.095639560402432</v>
      </c>
      <c r="Y59" s="54">
        <f t="shared" si="14"/>
        <v>186.88123082519951</v>
      </c>
      <c r="Z59" s="43">
        <f t="shared" si="39"/>
        <v>6.8750000000000009</v>
      </c>
      <c r="AA59" s="54">
        <f t="shared" si="40"/>
        <v>68.897722735901667</v>
      </c>
      <c r="AB59" s="54">
        <f t="shared" si="15"/>
        <v>16.767764843953316</v>
      </c>
      <c r="AC59" s="54">
        <f t="shared" si="28"/>
        <v>68.897722735901667</v>
      </c>
      <c r="AD59" s="50"/>
      <c r="AE59" s="50"/>
      <c r="AF59" s="50"/>
      <c r="AG59" s="50"/>
    </row>
    <row r="60" spans="1:34" x14ac:dyDescent="0.25">
      <c r="A60" s="61">
        <f t="shared" si="8"/>
        <v>7.411883718393109</v>
      </c>
      <c r="B60" s="43">
        <f t="shared" si="29"/>
        <v>127.5</v>
      </c>
      <c r="C60" s="42">
        <f t="shared" si="30"/>
        <v>78</v>
      </c>
      <c r="D60" s="51">
        <f t="shared" si="31"/>
        <v>100</v>
      </c>
      <c r="E60" s="56">
        <f t="shared" si="32"/>
        <v>0.2</v>
      </c>
      <c r="F60" s="57">
        <f t="shared" si="33"/>
        <v>980.23210993750001</v>
      </c>
      <c r="G60" s="58">
        <f t="shared" si="33"/>
        <v>2.6584931595742973E-4</v>
      </c>
      <c r="H60" s="58">
        <f t="shared" si="33"/>
        <v>4.3110319016750285E-4</v>
      </c>
      <c r="I60" s="48">
        <f t="shared" si="34"/>
        <v>78</v>
      </c>
      <c r="J60" s="49">
        <f t="shared" si="35"/>
        <v>4.7783624261100756E-3</v>
      </c>
      <c r="K60" s="50">
        <f t="shared" si="36"/>
        <v>7.411883718393109</v>
      </c>
      <c r="L60" s="51">
        <f t="shared" si="0"/>
        <v>2131653.3330118167</v>
      </c>
      <c r="M60" s="49">
        <f t="shared" si="1"/>
        <v>2.5133404323045828E-2</v>
      </c>
      <c r="N60" s="43">
        <f t="shared" si="2"/>
        <v>8.6758660625546007</v>
      </c>
      <c r="O60" s="43">
        <f t="shared" si="3"/>
        <v>8.6758660625546007</v>
      </c>
      <c r="P60" s="52">
        <f t="shared" si="37"/>
        <v>10.54701726612455</v>
      </c>
      <c r="Q60" s="52">
        <f t="shared" si="10"/>
        <v>17.103120140832377</v>
      </c>
      <c r="R60" s="54">
        <f t="shared" si="38"/>
        <v>8.8031107970115379</v>
      </c>
      <c r="S60" s="54">
        <f t="shared" si="11"/>
        <v>36.198758735054582</v>
      </c>
      <c r="T60" s="54">
        <f t="shared" si="12"/>
        <v>19.222883328679153</v>
      </c>
      <c r="U60" s="54">
        <f t="shared" si="13"/>
        <v>16.97587540637544</v>
      </c>
      <c r="V60" s="54">
        <f t="shared" si="4"/>
        <v>188.4288748435356</v>
      </c>
      <c r="W60" s="54">
        <f t="shared" si="5"/>
        <v>104.74006941908512</v>
      </c>
      <c r="X60" s="54">
        <f t="shared" si="6"/>
        <v>92.49675702191746</v>
      </c>
      <c r="Y60" s="54">
        <f t="shared" si="14"/>
        <v>197.23682644100256</v>
      </c>
      <c r="Z60" s="43">
        <f t="shared" si="39"/>
        <v>7.0125000000000011</v>
      </c>
      <c r="AA60" s="54">
        <f t="shared" si="40"/>
        <v>66.951454576009894</v>
      </c>
      <c r="AB60" s="54">
        <f t="shared" si="15"/>
        <v>17.103120140832377</v>
      </c>
      <c r="AC60" s="54">
        <f t="shared" si="28"/>
        <v>66.951454576009894</v>
      </c>
      <c r="AD60" s="50"/>
      <c r="AE60" s="50"/>
      <c r="AF60" s="50"/>
      <c r="AG60" s="50"/>
    </row>
    <row r="61" spans="1:34" x14ac:dyDescent="0.25">
      <c r="A61" s="61">
        <f t="shared" si="8"/>
        <v>7.5572147716949347</v>
      </c>
      <c r="B61" s="43">
        <f t="shared" si="29"/>
        <v>130</v>
      </c>
      <c r="C61" s="42">
        <f t="shared" si="30"/>
        <v>78</v>
      </c>
      <c r="D61" s="51">
        <f t="shared" si="31"/>
        <v>100</v>
      </c>
      <c r="E61" s="56">
        <f t="shared" si="32"/>
        <v>0.2</v>
      </c>
      <c r="F61" s="57">
        <f t="shared" si="33"/>
        <v>980.23210993750001</v>
      </c>
      <c r="G61" s="58">
        <f t="shared" si="33"/>
        <v>2.6584931595742973E-4</v>
      </c>
      <c r="H61" s="58">
        <f t="shared" si="33"/>
        <v>4.3110319016750285E-4</v>
      </c>
      <c r="I61" s="48">
        <f t="shared" si="34"/>
        <v>78</v>
      </c>
      <c r="J61" s="49">
        <f t="shared" si="35"/>
        <v>4.7783624261100756E-3</v>
      </c>
      <c r="K61" s="50">
        <f t="shared" si="36"/>
        <v>7.5572147716949347</v>
      </c>
      <c r="L61" s="51">
        <f t="shared" si="0"/>
        <v>2173450.4571885196</v>
      </c>
      <c r="M61" s="49">
        <f t="shared" si="1"/>
        <v>2.5131435053666999E-2</v>
      </c>
      <c r="N61" s="43">
        <f t="shared" si="2"/>
        <v>9.018724996296438</v>
      </c>
      <c r="O61" s="43">
        <f t="shared" si="3"/>
        <v>9.018724996296438</v>
      </c>
      <c r="P61" s="52">
        <f t="shared" si="37"/>
        <v>10.753821526244637</v>
      </c>
      <c r="Q61" s="52">
        <f t="shared" si="10"/>
        <v>17.438475437711446</v>
      </c>
      <c r="R61" s="54">
        <f t="shared" si="38"/>
        <v>8.8031107970115379</v>
      </c>
      <c r="S61" s="54">
        <f t="shared" si="11"/>
        <v>37.426636159537424</v>
      </c>
      <c r="T61" s="54">
        <f t="shared" si="12"/>
        <v>19.772546522541077</v>
      </c>
      <c r="U61" s="54">
        <f t="shared" si="13"/>
        <v>17.654089636996346</v>
      </c>
      <c r="V61" s="54">
        <f t="shared" si="4"/>
        <v>193.81684996627817</v>
      </c>
      <c r="W61" s="54">
        <f t="shared" si="5"/>
        <v>109.84748068078378</v>
      </c>
      <c r="X61" s="54">
        <f t="shared" si="6"/>
        <v>98.078275761090794</v>
      </c>
      <c r="Y61" s="54">
        <f t="shared" si="14"/>
        <v>207.92575644187457</v>
      </c>
      <c r="Z61" s="43">
        <f t="shared" si="39"/>
        <v>7.1500000000000012</v>
      </c>
      <c r="AA61" s="54">
        <f t="shared" si="40"/>
        <v>65.090250187693115</v>
      </c>
      <c r="AB61" s="54">
        <f t="shared" si="15"/>
        <v>17.438475437711446</v>
      </c>
      <c r="AC61" s="54">
        <f t="shared" si="28"/>
        <v>65.090250187693115</v>
      </c>
      <c r="AD61" s="50"/>
      <c r="AE61" s="50"/>
      <c r="AF61" s="50"/>
      <c r="AG61" s="50"/>
    </row>
    <row r="62" spans="1:34" x14ac:dyDescent="0.25">
      <c r="A62" s="61">
        <f t="shared" si="8"/>
        <v>7.7025458249967604</v>
      </c>
      <c r="B62" s="43">
        <f t="shared" si="29"/>
        <v>132.5</v>
      </c>
      <c r="C62" s="42">
        <f t="shared" si="30"/>
        <v>78</v>
      </c>
      <c r="D62" s="51">
        <f t="shared" si="31"/>
        <v>100</v>
      </c>
      <c r="E62" s="56">
        <f t="shared" si="32"/>
        <v>0.2</v>
      </c>
      <c r="F62" s="57">
        <f t="shared" si="33"/>
        <v>980.23210993750001</v>
      </c>
      <c r="G62" s="58">
        <f t="shared" si="33"/>
        <v>2.6584931595742973E-4</v>
      </c>
      <c r="H62" s="58">
        <f t="shared" si="33"/>
        <v>4.3110319016750285E-4</v>
      </c>
      <c r="I62" s="48">
        <f t="shared" si="34"/>
        <v>78</v>
      </c>
      <c r="J62" s="49">
        <f t="shared" si="35"/>
        <v>4.7783624261100756E-3</v>
      </c>
      <c r="K62" s="50">
        <f t="shared" si="36"/>
        <v>7.7025458249967604</v>
      </c>
      <c r="L62" s="51">
        <f t="shared" si="0"/>
        <v>2215247.5813652216</v>
      </c>
      <c r="M62" s="49">
        <f t="shared" si="1"/>
        <v>2.512953613659951E-2</v>
      </c>
      <c r="N62" s="43">
        <f t="shared" si="2"/>
        <v>9.3682264505074127</v>
      </c>
      <c r="O62" s="43">
        <f t="shared" si="3"/>
        <v>9.3682264505074127</v>
      </c>
      <c r="P62" s="52">
        <f t="shared" si="37"/>
        <v>10.960625786364728</v>
      </c>
      <c r="Q62" s="52">
        <f t="shared" si="10"/>
        <v>17.773830734590515</v>
      </c>
      <c r="R62" s="54">
        <f t="shared" si="38"/>
        <v>8.8031107970115379</v>
      </c>
      <c r="S62" s="54">
        <f t="shared" si="11"/>
        <v>38.667798624958522</v>
      </c>
      <c r="T62" s="54">
        <f t="shared" si="12"/>
        <v>20.328852236872141</v>
      </c>
      <c r="U62" s="54">
        <f t="shared" si="13"/>
        <v>18.338946388086388</v>
      </c>
      <c r="V62" s="54">
        <f t="shared" si="4"/>
        <v>199.26993720756846</v>
      </c>
      <c r="W62" s="54">
        <f t="shared" si="5"/>
        <v>115.10995390536576</v>
      </c>
      <c r="X62" s="54">
        <f t="shared" si="6"/>
        <v>103.84232463339514</v>
      </c>
      <c r="Y62" s="54">
        <f t="shared" si="14"/>
        <v>218.95227853876088</v>
      </c>
      <c r="Z62" s="43">
        <f t="shared" si="39"/>
        <v>7.2875000000000005</v>
      </c>
      <c r="AA62" s="54">
        <f t="shared" si="40"/>
        <v>63.309034125677812</v>
      </c>
      <c r="AB62" s="54">
        <f t="shared" si="15"/>
        <v>17.773830734590515</v>
      </c>
      <c r="AC62" s="54">
        <f t="shared" si="28"/>
        <v>63.309034125677812</v>
      </c>
      <c r="AD62" s="50"/>
      <c r="AE62" s="50"/>
      <c r="AF62" s="50"/>
      <c r="AG62" s="50"/>
    </row>
    <row r="63" spans="1:34" x14ac:dyDescent="0.25">
      <c r="A63" s="61">
        <f t="shared" si="8"/>
        <v>7.8478768782985862</v>
      </c>
      <c r="B63" s="43">
        <f t="shared" si="29"/>
        <v>135</v>
      </c>
      <c r="C63" s="42">
        <f t="shared" si="30"/>
        <v>78</v>
      </c>
      <c r="D63" s="51">
        <f t="shared" si="31"/>
        <v>100</v>
      </c>
      <c r="E63" s="56">
        <f t="shared" si="32"/>
        <v>0.2</v>
      </c>
      <c r="F63" s="57">
        <f t="shared" si="33"/>
        <v>980.23210993750001</v>
      </c>
      <c r="G63" s="58">
        <f t="shared" si="33"/>
        <v>2.6584931595742973E-4</v>
      </c>
      <c r="H63" s="58">
        <f t="shared" si="33"/>
        <v>4.3110319016750285E-4</v>
      </c>
      <c r="I63" s="48">
        <f t="shared" si="34"/>
        <v>78</v>
      </c>
      <c r="J63" s="49">
        <f t="shared" si="35"/>
        <v>4.7783624261100756E-3</v>
      </c>
      <c r="K63" s="50">
        <f t="shared" si="36"/>
        <v>7.8478768782985862</v>
      </c>
      <c r="L63" s="51">
        <f t="shared" si="0"/>
        <v>2257044.7055419236</v>
      </c>
      <c r="M63" s="49">
        <f t="shared" si="1"/>
        <v>2.5127703805863051E-2</v>
      </c>
      <c r="N63" s="43">
        <f t="shared" si="2"/>
        <v>9.7243703967701265</v>
      </c>
      <c r="O63" s="43">
        <f t="shared" si="3"/>
        <v>9.7243703967701265</v>
      </c>
      <c r="P63" s="52">
        <f t="shared" si="37"/>
        <v>11.167430046484817</v>
      </c>
      <c r="Q63" s="52">
        <f t="shared" si="10"/>
        <v>18.10918603146958</v>
      </c>
      <c r="R63" s="54">
        <f t="shared" si="38"/>
        <v>8.8031107970115379</v>
      </c>
      <c r="S63" s="54">
        <f t="shared" si="11"/>
        <v>39.922246074483112</v>
      </c>
      <c r="T63" s="54">
        <f t="shared" si="12"/>
        <v>20.891800443254944</v>
      </c>
      <c r="U63" s="54">
        <f t="shared" si="13"/>
        <v>19.030445631228169</v>
      </c>
      <c r="V63" s="54">
        <f t="shared" si="4"/>
        <v>204.7881362888499</v>
      </c>
      <c r="W63" s="54">
        <f t="shared" si="5"/>
        <v>120.52961794185543</v>
      </c>
      <c r="X63" s="54">
        <f t="shared" si="6"/>
        <v>109.79103248785481</v>
      </c>
      <c r="Y63" s="54">
        <f t="shared" si="14"/>
        <v>230.32065042971024</v>
      </c>
      <c r="Z63" s="43">
        <f t="shared" si="39"/>
        <v>7.4250000000000007</v>
      </c>
      <c r="AA63" s="54">
        <f t="shared" si="40"/>
        <v>61.603115705401862</v>
      </c>
      <c r="AB63" s="54">
        <f t="shared" si="15"/>
        <v>18.10918603146958</v>
      </c>
      <c r="AC63" s="54">
        <f t="shared" si="28"/>
        <v>61.603115705401862</v>
      </c>
      <c r="AD63" s="50"/>
      <c r="AE63" s="50"/>
      <c r="AF63" s="50"/>
      <c r="AG63" s="50"/>
    </row>
    <row r="64" spans="1:34" x14ac:dyDescent="0.25">
      <c r="A64" s="61">
        <f t="shared" si="8"/>
        <v>7.9932079316004119</v>
      </c>
      <c r="B64" s="43">
        <f t="shared" si="29"/>
        <v>137.5</v>
      </c>
      <c r="C64" s="42">
        <f t="shared" si="30"/>
        <v>78</v>
      </c>
      <c r="D64" s="51">
        <f t="shared" si="31"/>
        <v>100</v>
      </c>
      <c r="E64" s="56">
        <f t="shared" si="32"/>
        <v>0.2</v>
      </c>
      <c r="F64" s="57">
        <f t="shared" si="33"/>
        <v>980.23210993750001</v>
      </c>
      <c r="G64" s="58">
        <f t="shared" si="33"/>
        <v>2.6584931595742973E-4</v>
      </c>
      <c r="H64" s="58">
        <f t="shared" si="33"/>
        <v>4.3110319016750285E-4</v>
      </c>
      <c r="I64" s="48">
        <f t="shared" si="34"/>
        <v>78</v>
      </c>
      <c r="J64" s="49">
        <f t="shared" si="35"/>
        <v>4.7783624261100756E-3</v>
      </c>
      <c r="K64" s="50">
        <f t="shared" si="36"/>
        <v>7.9932079316004119</v>
      </c>
      <c r="L64" s="51">
        <f t="shared" si="0"/>
        <v>2298841.8297186261</v>
      </c>
      <c r="M64" s="49">
        <f t="shared" si="1"/>
        <v>2.5125934561704939E-2</v>
      </c>
      <c r="N64" s="43">
        <f t="shared" si="2"/>
        <v>10.087156807675674</v>
      </c>
      <c r="O64" s="43">
        <f t="shared" si="3"/>
        <v>10.087156807675674</v>
      </c>
      <c r="P64" s="52">
        <f t="shared" si="37"/>
        <v>11.374234306604906</v>
      </c>
      <c r="Q64" s="52">
        <f t="shared" si="10"/>
        <v>18.444541328348649</v>
      </c>
      <c r="R64" s="54">
        <f t="shared" si="38"/>
        <v>8.8031107970115379</v>
      </c>
      <c r="S64" s="54">
        <f t="shared" si="11"/>
        <v>41.189978453293364</v>
      </c>
      <c r="T64" s="54">
        <f t="shared" si="12"/>
        <v>21.46139111428058</v>
      </c>
      <c r="U64" s="54">
        <f t="shared" si="13"/>
        <v>19.728587339012787</v>
      </c>
      <c r="V64" s="54">
        <f t="shared" si="4"/>
        <v>210.37144694145167</v>
      </c>
      <c r="W64" s="54">
        <f t="shared" si="5"/>
        <v>126.10860163305895</v>
      </c>
      <c r="X64" s="54">
        <f t="shared" si="6"/>
        <v>115.92652816727598</v>
      </c>
      <c r="Y64" s="54">
        <f t="shared" si="14"/>
        <v>242.03512980033491</v>
      </c>
      <c r="Z64" s="43">
        <f t="shared" si="39"/>
        <v>7.5625000000000009</v>
      </c>
      <c r="AA64" s="54">
        <f t="shared" si="40"/>
        <v>59.968153655408678</v>
      </c>
      <c r="AB64" s="54">
        <f t="shared" si="15"/>
        <v>18.444541328348649</v>
      </c>
      <c r="AC64" s="54">
        <f t="shared" si="28"/>
        <v>59.968153655408678</v>
      </c>
      <c r="AD64" s="50"/>
      <c r="AE64" s="50"/>
      <c r="AF64" s="50"/>
      <c r="AG64" s="50"/>
    </row>
    <row r="65" spans="1:33" x14ac:dyDescent="0.25">
      <c r="A65" s="61">
        <f t="shared" si="8"/>
        <v>8.1385389849022385</v>
      </c>
      <c r="B65" s="43">
        <f t="shared" si="29"/>
        <v>140</v>
      </c>
      <c r="C65" s="42">
        <f t="shared" si="30"/>
        <v>78</v>
      </c>
      <c r="D65" s="51">
        <f t="shared" si="31"/>
        <v>100</v>
      </c>
      <c r="E65" s="56">
        <f t="shared" si="32"/>
        <v>0.2</v>
      </c>
      <c r="F65" s="57">
        <f t="shared" si="33"/>
        <v>980.23210993750001</v>
      </c>
      <c r="G65" s="58">
        <f t="shared" si="33"/>
        <v>2.6584931595742973E-4</v>
      </c>
      <c r="H65" s="58">
        <f t="shared" si="33"/>
        <v>4.3110319016750285E-4</v>
      </c>
      <c r="I65" s="48">
        <f t="shared" si="34"/>
        <v>78</v>
      </c>
      <c r="J65" s="49">
        <f t="shared" si="35"/>
        <v>4.7783624261100756E-3</v>
      </c>
      <c r="K65" s="50">
        <f t="shared" si="36"/>
        <v>8.1385389849022385</v>
      </c>
      <c r="L65" s="51">
        <f t="shared" si="0"/>
        <v>2340638.953895329</v>
      </c>
      <c r="M65" s="49">
        <f t="shared" si="1"/>
        <v>2.5124225147372801E-2</v>
      </c>
      <c r="N65" s="43">
        <f t="shared" si="2"/>
        <v>10.456585656770001</v>
      </c>
      <c r="O65" s="43">
        <f t="shared" si="3"/>
        <v>10.456585656770001</v>
      </c>
      <c r="P65" s="52">
        <f t="shared" si="37"/>
        <v>11.581038566724995</v>
      </c>
      <c r="Q65" s="52">
        <f t="shared" si="10"/>
        <v>18.77989662522771</v>
      </c>
      <c r="R65" s="54">
        <f t="shared" si="38"/>
        <v>8.8031107970115379</v>
      </c>
      <c r="S65" s="54">
        <f t="shared" si="11"/>
        <v>42.470995708481169</v>
      </c>
      <c r="T65" s="54">
        <f t="shared" si="12"/>
        <v>22.037624223494994</v>
      </c>
      <c r="U65" s="54">
        <f t="shared" si="13"/>
        <v>20.433371484986171</v>
      </c>
      <c r="V65" s="54">
        <f t="shared" si="4"/>
        <v>216.01986890606258</v>
      </c>
      <c r="W65" s="54">
        <f t="shared" si="5"/>
        <v>131.84903381578201</v>
      </c>
      <c r="X65" s="54">
        <f t="shared" si="6"/>
        <v>122.25094050846425</v>
      </c>
      <c r="Y65" s="54">
        <f t="shared" si="14"/>
        <v>254.09997432424626</v>
      </c>
      <c r="Z65" s="43">
        <f t="shared" si="39"/>
        <v>7.7000000000000011</v>
      </c>
      <c r="AA65" s="54">
        <f t="shared" si="40"/>
        <v>58.400124575492569</v>
      </c>
      <c r="AB65" s="54">
        <f t="shared" si="15"/>
        <v>18.77989662522771</v>
      </c>
      <c r="AC65" s="54">
        <f t="shared" si="28"/>
        <v>58.400124575492569</v>
      </c>
      <c r="AD65" s="50"/>
      <c r="AE65" s="50"/>
      <c r="AF65" s="50"/>
      <c r="AG65" s="50"/>
    </row>
    <row r="66" spans="1:33" x14ac:dyDescent="0.25">
      <c r="A66" s="61">
        <f t="shared" si="8"/>
        <v>8.2838700382040642</v>
      </c>
      <c r="B66" s="43">
        <f t="shared" si="29"/>
        <v>142.5</v>
      </c>
      <c r="C66" s="42">
        <f t="shared" si="30"/>
        <v>78</v>
      </c>
      <c r="D66" s="51">
        <f t="shared" si="31"/>
        <v>100</v>
      </c>
      <c r="E66" s="56">
        <f t="shared" si="32"/>
        <v>0.2</v>
      </c>
      <c r="F66" s="57">
        <f t="shared" si="33"/>
        <v>980.23210993750001</v>
      </c>
      <c r="G66" s="58">
        <f t="shared" si="33"/>
        <v>2.6584931595742973E-4</v>
      </c>
      <c r="H66" s="58">
        <f t="shared" si="33"/>
        <v>4.3110319016750285E-4</v>
      </c>
      <c r="I66" s="48">
        <f t="shared" si="34"/>
        <v>78</v>
      </c>
      <c r="J66" s="49">
        <f t="shared" si="35"/>
        <v>4.7783624261100756E-3</v>
      </c>
      <c r="K66" s="50">
        <f t="shared" si="36"/>
        <v>8.2838700382040642</v>
      </c>
      <c r="L66" s="51">
        <f t="shared" si="0"/>
        <v>2382436.078072031</v>
      </c>
      <c r="M66" s="49">
        <f t="shared" si="1"/>
        <v>2.5122572528284863E-2</v>
      </c>
      <c r="N66" s="43">
        <f t="shared" si="2"/>
        <v>10.832656918504052</v>
      </c>
      <c r="O66" s="43">
        <f t="shared" si="3"/>
        <v>10.832656918504052</v>
      </c>
      <c r="P66" s="52">
        <f t="shared" si="37"/>
        <v>11.787842826845083</v>
      </c>
      <c r="Q66" s="52">
        <f t="shared" si="10"/>
        <v>19.115251922106776</v>
      </c>
      <c r="R66" s="54">
        <f t="shared" si="38"/>
        <v>8.8031107970115379</v>
      </c>
      <c r="S66" s="54">
        <f t="shared" si="11"/>
        <v>43.765297788948416</v>
      </c>
      <c r="T66" s="54">
        <f t="shared" si="12"/>
        <v>22.620499745349136</v>
      </c>
      <c r="U66" s="54">
        <f t="shared" si="13"/>
        <v>21.144798043599291</v>
      </c>
      <c r="V66" s="54">
        <f t="shared" si="4"/>
        <v>221.73340193224266</v>
      </c>
      <c r="W66" s="54">
        <f t="shared" si="5"/>
        <v>137.75304332103639</v>
      </c>
      <c r="X66" s="54">
        <f t="shared" si="6"/>
        <v>128.76639834243159</v>
      </c>
      <c r="Y66" s="54">
        <f t="shared" si="14"/>
        <v>266.519441663468</v>
      </c>
      <c r="Z66" s="43">
        <f t="shared" si="39"/>
        <v>7.8375000000000012</v>
      </c>
      <c r="AA66" s="54">
        <f t="shared" si="40"/>
        <v>56.895294732142808</v>
      </c>
      <c r="AB66" s="54">
        <f t="shared" si="15"/>
        <v>19.115251922106776</v>
      </c>
      <c r="AC66" s="54">
        <f t="shared" si="28"/>
        <v>56.895294732142808</v>
      </c>
      <c r="AD66" s="50"/>
      <c r="AE66" s="50"/>
      <c r="AF66" s="50"/>
      <c r="AG66" s="50"/>
    </row>
    <row r="67" spans="1:33" x14ac:dyDescent="0.25">
      <c r="A67" s="61">
        <f t="shared" si="8"/>
        <v>8.4292010915058899</v>
      </c>
      <c r="B67" s="43">
        <f t="shared" si="29"/>
        <v>145</v>
      </c>
      <c r="C67" s="42">
        <f t="shared" si="30"/>
        <v>78</v>
      </c>
      <c r="D67" s="51">
        <f t="shared" si="31"/>
        <v>100</v>
      </c>
      <c r="E67" s="56">
        <f t="shared" si="32"/>
        <v>0.2</v>
      </c>
      <c r="F67" s="57">
        <f t="shared" si="33"/>
        <v>980.23210993750001</v>
      </c>
      <c r="G67" s="58">
        <f t="shared" si="33"/>
        <v>2.6584931595742973E-4</v>
      </c>
      <c r="H67" s="58">
        <f t="shared" si="33"/>
        <v>4.3110319016750285E-4</v>
      </c>
      <c r="I67" s="48">
        <f t="shared" si="34"/>
        <v>78</v>
      </c>
      <c r="J67" s="49">
        <f t="shared" si="35"/>
        <v>4.7783624261100756E-3</v>
      </c>
      <c r="K67" s="50">
        <f t="shared" si="36"/>
        <v>8.4292010915058899</v>
      </c>
      <c r="L67" s="51">
        <f t="shared" si="0"/>
        <v>2424233.202248733</v>
      </c>
      <c r="M67" s="49">
        <f t="shared" si="1"/>
        <v>2.5120973873313281E-2</v>
      </c>
      <c r="N67" s="43">
        <f t="shared" si="2"/>
        <v>11.215370568187355</v>
      </c>
      <c r="O67" s="43">
        <f t="shared" si="3"/>
        <v>11.215370568187355</v>
      </c>
      <c r="P67" s="52">
        <f t="shared" si="37"/>
        <v>11.994647086965173</v>
      </c>
      <c r="Q67" s="52">
        <f t="shared" si="10"/>
        <v>19.450607218985844</v>
      </c>
      <c r="R67" s="54">
        <f t="shared" si="38"/>
        <v>8.8031107970115379</v>
      </c>
      <c r="S67" s="54">
        <f t="shared" si="11"/>
        <v>45.07288464531419</v>
      </c>
      <c r="T67" s="54">
        <f t="shared" si="12"/>
        <v>23.210017655152527</v>
      </c>
      <c r="U67" s="54">
        <f t="shared" si="13"/>
        <v>21.86286699016166</v>
      </c>
      <c r="V67" s="54">
        <f t="shared" si="4"/>
        <v>227.51204577796787</v>
      </c>
      <c r="W67" s="54">
        <f t="shared" si="5"/>
        <v>143.82275897423574</v>
      </c>
      <c r="X67" s="54">
        <f t="shared" si="6"/>
        <v>135.47503049459146</v>
      </c>
      <c r="Y67" s="54">
        <f t="shared" si="14"/>
        <v>279.2977894688272</v>
      </c>
      <c r="Z67" s="43">
        <f t="shared" si="39"/>
        <v>7.9750000000000005</v>
      </c>
      <c r="AA67" s="54">
        <f t="shared" si="40"/>
        <v>55.450194787520616</v>
      </c>
      <c r="AB67" s="54">
        <f t="shared" si="15"/>
        <v>19.450607218985844</v>
      </c>
      <c r="AC67" s="54">
        <f t="shared" si="28"/>
        <v>55.450194787520616</v>
      </c>
      <c r="AD67" s="50"/>
      <c r="AE67" s="50"/>
      <c r="AF67" s="50"/>
      <c r="AG67" s="50"/>
    </row>
    <row r="68" spans="1:33" x14ac:dyDescent="0.25">
      <c r="A68" s="61">
        <f t="shared" si="8"/>
        <v>8.5745321448077139</v>
      </c>
      <c r="B68" s="43">
        <f t="shared" si="29"/>
        <v>147.5</v>
      </c>
      <c r="C68" s="42">
        <f t="shared" si="30"/>
        <v>78</v>
      </c>
      <c r="D68" s="51">
        <f t="shared" si="31"/>
        <v>100</v>
      </c>
      <c r="E68" s="56">
        <f t="shared" si="32"/>
        <v>0.2</v>
      </c>
      <c r="F68" s="57">
        <f t="shared" si="33"/>
        <v>980.23210993750001</v>
      </c>
      <c r="G68" s="58">
        <f t="shared" si="33"/>
        <v>2.6584931595742973E-4</v>
      </c>
      <c r="H68" s="58">
        <f t="shared" si="33"/>
        <v>4.3110319016750285E-4</v>
      </c>
      <c r="I68" s="48">
        <f t="shared" si="34"/>
        <v>78</v>
      </c>
      <c r="J68" s="49">
        <f t="shared" si="35"/>
        <v>4.7783624261100756E-3</v>
      </c>
      <c r="K68" s="50">
        <f t="shared" si="36"/>
        <v>8.5745321448077139</v>
      </c>
      <c r="L68" s="51">
        <f t="shared" si="0"/>
        <v>2466030.326425435</v>
      </c>
      <c r="M68" s="49">
        <f t="shared" si="1"/>
        <v>2.5119426537934073E-2</v>
      </c>
      <c r="N68" s="43">
        <f t="shared" si="2"/>
        <v>11.604726581944728</v>
      </c>
      <c r="O68" s="43">
        <f t="shared" si="3"/>
        <v>11.604726581944728</v>
      </c>
      <c r="P68" s="52">
        <f t="shared" si="37"/>
        <v>12.201451347085262</v>
      </c>
      <c r="Q68" s="52">
        <f t="shared" si="10"/>
        <v>19.78596251586491</v>
      </c>
      <c r="R68" s="54">
        <f t="shared" si="38"/>
        <v>8.8031107970115379</v>
      </c>
      <c r="S68" s="54">
        <f t="shared" si="11"/>
        <v>46.393756229828085</v>
      </c>
      <c r="T68" s="54">
        <f t="shared" si="12"/>
        <v>23.806177929029992</v>
      </c>
      <c r="U68" s="54">
        <f t="shared" si="13"/>
        <v>22.5875783007981</v>
      </c>
      <c r="V68" s="54">
        <f t="shared" si="4"/>
        <v>233.35580020920614</v>
      </c>
      <c r="W68" s="54">
        <f t="shared" si="5"/>
        <v>150.06030959538134</v>
      </c>
      <c r="X68" s="54">
        <f t="shared" si="6"/>
        <v>142.37896578494528</v>
      </c>
      <c r="Y68" s="54">
        <f t="shared" si="14"/>
        <v>292.43927538032665</v>
      </c>
      <c r="Z68" s="43">
        <f t="shared" si="39"/>
        <v>8.1125000000000007</v>
      </c>
      <c r="AA68" s="54">
        <f t="shared" si="40"/>
        <v>54.061597113016305</v>
      </c>
      <c r="AB68" s="54">
        <f t="shared" si="15"/>
        <v>19.78596251586491</v>
      </c>
      <c r="AC68" s="54">
        <f t="shared" si="28"/>
        <v>54.061597113016305</v>
      </c>
      <c r="AD68" s="50"/>
      <c r="AE68" s="50"/>
      <c r="AF68" s="50"/>
      <c r="AG68" s="50"/>
    </row>
    <row r="69" spans="1:33" x14ac:dyDescent="0.25">
      <c r="A69" s="61">
        <f t="shared" si="8"/>
        <v>8.7198631981095396</v>
      </c>
      <c r="B69" s="43">
        <f t="shared" si="29"/>
        <v>150</v>
      </c>
      <c r="C69" s="42">
        <f t="shared" si="30"/>
        <v>78</v>
      </c>
      <c r="D69" s="51">
        <f t="shared" si="31"/>
        <v>100</v>
      </c>
      <c r="E69" s="56">
        <f t="shared" si="32"/>
        <v>0.2</v>
      </c>
      <c r="F69" s="57">
        <f t="shared" si="33"/>
        <v>980.23210993750001</v>
      </c>
      <c r="G69" s="58">
        <f t="shared" si="33"/>
        <v>2.6584931595742973E-4</v>
      </c>
      <c r="H69" s="58">
        <f t="shared" si="33"/>
        <v>4.3110319016750285E-4</v>
      </c>
      <c r="I69" s="48">
        <f t="shared" si="34"/>
        <v>78</v>
      </c>
      <c r="J69" s="49">
        <f t="shared" si="35"/>
        <v>4.7783624261100756E-3</v>
      </c>
      <c r="K69" s="50">
        <f t="shared" si="36"/>
        <v>8.7198631981095396</v>
      </c>
      <c r="L69" s="51">
        <f t="shared" si="0"/>
        <v>2507827.450602137</v>
      </c>
      <c r="M69" s="49">
        <f t="shared" si="1"/>
        <v>2.5117928049029636E-2</v>
      </c>
      <c r="N69" s="43">
        <f t="shared" si="2"/>
        <v>12.000724936675912</v>
      </c>
      <c r="O69" s="43">
        <f t="shared" si="3"/>
        <v>12.000724936675912</v>
      </c>
      <c r="P69" s="52">
        <f t="shared" si="37"/>
        <v>12.40825560720535</v>
      </c>
      <c r="Q69" s="52">
        <f t="shared" si="10"/>
        <v>20.121317812743975</v>
      </c>
      <c r="R69" s="54">
        <f t="shared" si="38"/>
        <v>8.8031107970115379</v>
      </c>
      <c r="S69" s="54">
        <f t="shared" si="11"/>
        <v>47.727912496289605</v>
      </c>
      <c r="T69" s="54">
        <f t="shared" si="12"/>
        <v>24.408980543881263</v>
      </c>
      <c r="U69" s="54">
        <f t="shared" si="13"/>
        <v>23.318931952408352</v>
      </c>
      <c r="V69" s="54">
        <f t="shared" si="4"/>
        <v>239.26466499952116</v>
      </c>
      <c r="W69" s="54">
        <f t="shared" si="5"/>
        <v>156.46782399923887</v>
      </c>
      <c r="X69" s="54">
        <f t="shared" si="6"/>
        <v>149.48033302825868</v>
      </c>
      <c r="Y69" s="54">
        <f t="shared" si="14"/>
        <v>305.94815702749759</v>
      </c>
      <c r="Z69" s="43">
        <f t="shared" si="39"/>
        <v>8.25</v>
      </c>
      <c r="AA69" s="54">
        <f t="shared" si="40"/>
        <v>52.726495385020065</v>
      </c>
      <c r="AB69" s="54">
        <f t="shared" si="15"/>
        <v>20.121317812743975</v>
      </c>
      <c r="AC69" s="54">
        <f t="shared" si="28"/>
        <v>52.726495385020065</v>
      </c>
      <c r="AD69" s="50"/>
      <c r="AE69" s="50"/>
      <c r="AF69" s="50"/>
      <c r="AG69" s="50"/>
    </row>
    <row r="70" spans="1:33" x14ac:dyDescent="0.25">
      <c r="A70" s="61">
        <f t="shared" si="8"/>
        <v>8.8651942514113653</v>
      </c>
      <c r="B70" s="43">
        <f t="shared" si="29"/>
        <v>152.5</v>
      </c>
      <c r="C70" s="42">
        <f t="shared" si="30"/>
        <v>78</v>
      </c>
      <c r="D70" s="51">
        <f t="shared" si="31"/>
        <v>100</v>
      </c>
      <c r="E70" s="56">
        <f t="shared" si="32"/>
        <v>0.2</v>
      </c>
      <c r="F70" s="57">
        <f t="shared" si="33"/>
        <v>980.23210993750001</v>
      </c>
      <c r="G70" s="58">
        <f t="shared" si="33"/>
        <v>2.6584931595742973E-4</v>
      </c>
      <c r="H70" s="58">
        <f t="shared" si="33"/>
        <v>4.3110319016750285E-4</v>
      </c>
      <c r="I70" s="48">
        <f t="shared" si="34"/>
        <v>78</v>
      </c>
      <c r="J70" s="49">
        <f t="shared" si="35"/>
        <v>4.7783624261100756E-3</v>
      </c>
      <c r="K70" s="50">
        <f t="shared" si="36"/>
        <v>8.8651942514113653</v>
      </c>
      <c r="L70" s="51">
        <f t="shared" si="0"/>
        <v>2549624.5747788395</v>
      </c>
      <c r="M70" s="49">
        <f t="shared" si="1"/>
        <v>2.5116476091157254E-2</v>
      </c>
      <c r="N70" s="43">
        <f t="shared" si="2"/>
        <v>12.403365610017797</v>
      </c>
      <c r="O70" s="43">
        <f t="shared" si="3"/>
        <v>12.403365610017797</v>
      </c>
      <c r="P70" s="52">
        <f t="shared" si="37"/>
        <v>12.615059867325442</v>
      </c>
      <c r="Q70" s="52">
        <f t="shared" si="10"/>
        <v>20.456673109623043</v>
      </c>
      <c r="R70" s="54">
        <f t="shared" si="38"/>
        <v>8.8031107970115379</v>
      </c>
      <c r="S70" s="54">
        <f t="shared" si="11"/>
        <v>49.075353399972542</v>
      </c>
      <c r="T70" s="54">
        <f t="shared" si="12"/>
        <v>25.018425477343239</v>
      </c>
      <c r="U70" s="54">
        <f t="shared" si="13"/>
        <v>24.056927922629303</v>
      </c>
      <c r="V70" s="54">
        <f t="shared" si="4"/>
        <v>245.23863992970269</v>
      </c>
      <c r="W70" s="54">
        <f t="shared" si="5"/>
        <v>163.04743099550615</v>
      </c>
      <c r="X70" s="54">
        <f t="shared" si="6"/>
        <v>156.78126103422943</v>
      </c>
      <c r="Y70" s="54">
        <f t="shared" si="14"/>
        <v>319.82869202973558</v>
      </c>
      <c r="Z70" s="43">
        <f t="shared" si="39"/>
        <v>8.3874999999999993</v>
      </c>
      <c r="AA70" s="54">
        <f t="shared" si="40"/>
        <v>51.442086200249136</v>
      </c>
      <c r="AB70" s="54">
        <f t="shared" si="15"/>
        <v>20.456673109623043</v>
      </c>
      <c r="AC70" s="54">
        <f t="shared" si="28"/>
        <v>51.442086200249136</v>
      </c>
      <c r="AD70" s="50"/>
      <c r="AE70" s="50"/>
      <c r="AF70" s="50"/>
      <c r="AG70" s="50"/>
    </row>
    <row r="71" spans="1:33" x14ac:dyDescent="0.25">
      <c r="A71" s="61">
        <f t="shared" si="8"/>
        <v>9.010525304713191</v>
      </c>
      <c r="B71" s="43">
        <f t="shared" si="29"/>
        <v>155</v>
      </c>
      <c r="C71" s="42">
        <f t="shared" si="30"/>
        <v>78</v>
      </c>
      <c r="D71" s="51">
        <f t="shared" si="31"/>
        <v>100</v>
      </c>
      <c r="E71" s="56">
        <f t="shared" si="32"/>
        <v>0.2</v>
      </c>
      <c r="F71" s="57">
        <f t="shared" si="33"/>
        <v>980.23210993750001</v>
      </c>
      <c r="G71" s="58">
        <f t="shared" si="33"/>
        <v>2.6584931595742973E-4</v>
      </c>
      <c r="H71" s="58">
        <f t="shared" si="33"/>
        <v>4.3110319016750285E-4</v>
      </c>
      <c r="I71" s="48">
        <f t="shared" si="34"/>
        <v>78</v>
      </c>
      <c r="J71" s="49">
        <f t="shared" si="35"/>
        <v>4.7783624261100756E-3</v>
      </c>
      <c r="K71" s="50">
        <f t="shared" si="36"/>
        <v>9.010525304713191</v>
      </c>
      <c r="L71" s="51">
        <f t="shared" si="0"/>
        <v>2591421.6989555419</v>
      </c>
      <c r="M71" s="49">
        <f t="shared" si="1"/>
        <v>2.511506849412096E-2</v>
      </c>
      <c r="N71" s="43">
        <f t="shared" si="2"/>
        <v>12.81264858030913</v>
      </c>
      <c r="O71" s="43">
        <f t="shared" si="3"/>
        <v>12.81264858030913</v>
      </c>
      <c r="P71" s="52">
        <f t="shared" si="37"/>
        <v>12.821864127445528</v>
      </c>
      <c r="Q71" s="52">
        <f t="shared" si="10"/>
        <v>20.792028406502109</v>
      </c>
      <c r="R71" s="54">
        <f t="shared" si="38"/>
        <v>8.8031107970115379</v>
      </c>
      <c r="S71" s="54">
        <f t="shared" si="11"/>
        <v>50.436078897554353</v>
      </c>
      <c r="T71" s="54">
        <f t="shared" si="12"/>
        <v>25.634512707754659</v>
      </c>
      <c r="U71" s="54">
        <f t="shared" si="13"/>
        <v>24.801566189799704</v>
      </c>
      <c r="V71" s="54">
        <f t="shared" si="4"/>
        <v>251.27772478742006</v>
      </c>
      <c r="W71" s="54">
        <f t="shared" si="5"/>
        <v>169.80125938897316</v>
      </c>
      <c r="X71" s="54">
        <f t="shared" si="6"/>
        <v>164.28387860764761</v>
      </c>
      <c r="Y71" s="54">
        <f t="shared" si="14"/>
        <v>334.0851379966208</v>
      </c>
      <c r="Z71" s="43">
        <f t="shared" si="39"/>
        <v>8.5250000000000004</v>
      </c>
      <c r="AA71" s="54">
        <f t="shared" si="40"/>
        <v>50.205752481913635</v>
      </c>
      <c r="AB71" s="54">
        <f t="shared" si="15"/>
        <v>20.792028406502109</v>
      </c>
      <c r="AC71" s="54">
        <f t="shared" si="28"/>
        <v>50.205752481913635</v>
      </c>
      <c r="AD71" s="50"/>
      <c r="AE71" s="50"/>
      <c r="AF71" s="50"/>
      <c r="AG71" s="50"/>
    </row>
    <row r="72" spans="1:33" x14ac:dyDescent="0.25">
      <c r="A72" s="61">
        <f t="shared" si="8"/>
        <v>9.1558563580150185</v>
      </c>
      <c r="B72" s="43">
        <f t="shared" si="29"/>
        <v>157.5</v>
      </c>
      <c r="C72" s="42">
        <f t="shared" si="30"/>
        <v>78</v>
      </c>
      <c r="D72" s="51">
        <f t="shared" si="31"/>
        <v>100</v>
      </c>
      <c r="E72" s="56">
        <f t="shared" si="32"/>
        <v>0.2</v>
      </c>
      <c r="F72" s="57">
        <f t="shared" si="33"/>
        <v>980.23210993750001</v>
      </c>
      <c r="G72" s="58">
        <f t="shared" si="33"/>
        <v>2.6584931595742973E-4</v>
      </c>
      <c r="H72" s="58">
        <f t="shared" si="33"/>
        <v>4.3110319016750285E-4</v>
      </c>
      <c r="I72" s="48">
        <f t="shared" si="34"/>
        <v>78</v>
      </c>
      <c r="J72" s="49">
        <f t="shared" si="35"/>
        <v>4.7783624261100756E-3</v>
      </c>
      <c r="K72" s="50">
        <f t="shared" si="36"/>
        <v>9.1558563580150185</v>
      </c>
      <c r="L72" s="51">
        <f t="shared" si="0"/>
        <v>2633218.8231322449</v>
      </c>
      <c r="M72" s="49">
        <f t="shared" si="1"/>
        <v>2.5113703221704316E-2</v>
      </c>
      <c r="N72" s="43">
        <f t="shared" si="2"/>
        <v>13.228573826557435</v>
      </c>
      <c r="O72" s="43">
        <f t="shared" si="3"/>
        <v>13.228573826557435</v>
      </c>
      <c r="P72" s="52">
        <f t="shared" si="37"/>
        <v>13.02866838756562</v>
      </c>
      <c r="Q72" s="52">
        <f t="shared" si="10"/>
        <v>21.127383703381174</v>
      </c>
      <c r="R72" s="54">
        <f t="shared" si="38"/>
        <v>8.8031107970115379</v>
      </c>
      <c r="S72" s="54">
        <f t="shared" si="11"/>
        <v>51.810088947050119</v>
      </c>
      <c r="T72" s="54">
        <f t="shared" si="12"/>
        <v>26.257242214123053</v>
      </c>
      <c r="U72" s="54">
        <f t="shared" si="13"/>
        <v>25.552846732927069</v>
      </c>
      <c r="V72" s="54">
        <f t="shared" si="4"/>
        <v>257.38191936689833</v>
      </c>
      <c r="W72" s="54">
        <f t="shared" si="5"/>
        <v>176.73143797967438</v>
      </c>
      <c r="X72" s="54">
        <f t="shared" si="6"/>
        <v>171.99031454854759</v>
      </c>
      <c r="Y72" s="54">
        <f t="shared" si="14"/>
        <v>348.72175252822194</v>
      </c>
      <c r="Z72" s="43">
        <f t="shared" si="39"/>
        <v>8.6624999999999996</v>
      </c>
      <c r="AA72" s="54">
        <f t="shared" si="40"/>
        <v>49.015048477092456</v>
      </c>
      <c r="AB72" s="54">
        <f t="shared" si="15"/>
        <v>21.127383703381174</v>
      </c>
      <c r="AC72" s="54">
        <f t="shared" si="28"/>
        <v>49.015048477092456</v>
      </c>
      <c r="AD72" s="50"/>
      <c r="AE72" s="50"/>
      <c r="AF72" s="50"/>
      <c r="AG72" s="50"/>
    </row>
    <row r="73" spans="1:33" x14ac:dyDescent="0.25">
      <c r="A73" s="61">
        <f t="shared" si="8"/>
        <v>9.3011874113168442</v>
      </c>
      <c r="B73" s="43">
        <f t="shared" si="29"/>
        <v>160</v>
      </c>
      <c r="C73" s="42">
        <f t="shared" si="30"/>
        <v>78</v>
      </c>
      <c r="D73" s="51">
        <f t="shared" si="31"/>
        <v>100</v>
      </c>
      <c r="E73" s="56">
        <f t="shared" si="32"/>
        <v>0.2</v>
      </c>
      <c r="F73" s="57">
        <f t="shared" si="33"/>
        <v>980.23210993750001</v>
      </c>
      <c r="G73" s="58">
        <f t="shared" si="33"/>
        <v>2.6584931595742973E-4</v>
      </c>
      <c r="H73" s="58">
        <f t="shared" si="33"/>
        <v>4.3110319016750285E-4</v>
      </c>
      <c r="I73" s="48">
        <f t="shared" si="34"/>
        <v>78</v>
      </c>
      <c r="J73" s="49">
        <f t="shared" si="35"/>
        <v>4.7783624261100756E-3</v>
      </c>
      <c r="K73" s="50">
        <f t="shared" si="36"/>
        <v>9.3011874113168442</v>
      </c>
      <c r="L73" s="51">
        <f t="shared" si="0"/>
        <v>2675015.9473089473</v>
      </c>
      <c r="M73" s="49">
        <f t="shared" si="1"/>
        <v>2.5112378361439272E-2</v>
      </c>
      <c r="N73" s="43">
        <f t="shared" si="2"/>
        <v>13.651141328407975</v>
      </c>
      <c r="O73" s="43">
        <f t="shared" si="3"/>
        <v>13.651141328407975</v>
      </c>
      <c r="P73" s="52">
        <f t="shared" si="37"/>
        <v>13.235472647685709</v>
      </c>
      <c r="Q73" s="52">
        <f t="shared" si="10"/>
        <v>21.462739000260243</v>
      </c>
      <c r="R73" s="54">
        <f t="shared" si="38"/>
        <v>8.8031107970115379</v>
      </c>
      <c r="S73" s="54">
        <f t="shared" si="11"/>
        <v>53.197383507750359</v>
      </c>
      <c r="T73" s="54">
        <f t="shared" si="12"/>
        <v>26.886613976093685</v>
      </c>
      <c r="U73" s="54">
        <f t="shared" si="13"/>
        <v>26.310769531656678</v>
      </c>
      <c r="V73" s="54">
        <f t="shared" si="4"/>
        <v>263.5512234686139</v>
      </c>
      <c r="W73" s="54">
        <f t="shared" si="5"/>
        <v>183.84009556303374</v>
      </c>
      <c r="X73" s="54">
        <f t="shared" si="6"/>
        <v>179.90269765235334</v>
      </c>
      <c r="Y73" s="54">
        <f t="shared" si="14"/>
        <v>363.74279321538711</v>
      </c>
      <c r="Z73" s="43">
        <f t="shared" si="39"/>
        <v>8.8000000000000007</v>
      </c>
      <c r="AA73" s="54">
        <f t="shared" si="40"/>
        <v>47.867686170684792</v>
      </c>
      <c r="AB73" s="54">
        <f t="shared" si="15"/>
        <v>21.462739000260243</v>
      </c>
      <c r="AC73" s="54">
        <f t="shared" si="28"/>
        <v>47.867686170684792</v>
      </c>
      <c r="AD73" s="50"/>
      <c r="AE73" s="50"/>
      <c r="AF73" s="50"/>
      <c r="AG73" s="50"/>
    </row>
    <row r="74" spans="1:33" x14ac:dyDescent="0.25">
      <c r="A74" s="61">
        <f t="shared" si="8"/>
        <v>9.44651846461867</v>
      </c>
      <c r="B74" s="43">
        <f t="shared" si="29"/>
        <v>162.5</v>
      </c>
      <c r="C74" s="42">
        <f t="shared" si="30"/>
        <v>78</v>
      </c>
      <c r="D74" s="51">
        <f t="shared" si="31"/>
        <v>100</v>
      </c>
      <c r="E74" s="56">
        <f t="shared" si="32"/>
        <v>0.2</v>
      </c>
      <c r="F74" s="57">
        <f t="shared" si="33"/>
        <v>980.23210993750001</v>
      </c>
      <c r="G74" s="58">
        <f t="shared" si="33"/>
        <v>2.6584931595742973E-4</v>
      </c>
      <c r="H74" s="58">
        <f t="shared" si="33"/>
        <v>4.3110319016750285E-4</v>
      </c>
      <c r="I74" s="48">
        <f t="shared" si="34"/>
        <v>78</v>
      </c>
      <c r="J74" s="49">
        <f t="shared" si="35"/>
        <v>4.7783624261100756E-3</v>
      </c>
      <c r="K74" s="50">
        <f t="shared" si="36"/>
        <v>9.44651846461867</v>
      </c>
      <c r="L74" s="51">
        <f t="shared" ref="L74:L137" si="41">(F74*K74*I74)/G74/1000</f>
        <v>2716813.0714856498</v>
      </c>
      <c r="M74" s="49">
        <f t="shared" ref="M74:M137" si="42">(1.14-2*LOG((E74/1000)/(I74/1000)+(21.25/L74^0.9)))^-2</f>
        <v>2.5111092115301388E-2</v>
      </c>
      <c r="N74" s="43">
        <f t="shared" ref="N74:N137" si="43">(0.5*F74*K74^2*D74/(I74/1000)*M74/100000)</f>
        <v>14.080351066114694</v>
      </c>
      <c r="O74" s="43">
        <f t="shared" ref="O74:O137" si="44">(0.5*F74*K74^2*D74/(I74/1000)*M74/100000)</f>
        <v>14.080351066114694</v>
      </c>
      <c r="P74" s="52">
        <f t="shared" si="37"/>
        <v>13.442276907805798</v>
      </c>
      <c r="Q74" s="52">
        <f t="shared" si="10"/>
        <v>21.798094297139308</v>
      </c>
      <c r="R74" s="54">
        <f t="shared" si="38"/>
        <v>8.8031107970115379</v>
      </c>
      <c r="S74" s="54">
        <f t="shared" si="11"/>
        <v>54.597962540162953</v>
      </c>
      <c r="T74" s="54">
        <f t="shared" si="12"/>
        <v>27.522627973920493</v>
      </c>
      <c r="U74" s="54">
        <f t="shared" si="13"/>
        <v>27.075334566242464</v>
      </c>
      <c r="V74" s="54">
        <f t="shared" ref="V74:V137" si="45">T74*(F74/100)</f>
        <v>269.78563689900943</v>
      </c>
      <c r="W74" s="54">
        <f t="shared" ref="W74:W137" si="46">T74/3600/C$3*B74*100</f>
        <v>191.1293609300034</v>
      </c>
      <c r="X74" s="54">
        <f t="shared" ref="X74:X137" si="47">U74/3600/C$3*B74*100</f>
        <v>188.0231567100171</v>
      </c>
      <c r="Y74" s="54">
        <f t="shared" si="14"/>
        <v>379.15251764002051</v>
      </c>
      <c r="Z74" s="43">
        <f t="shared" si="39"/>
        <v>8.9375</v>
      </c>
      <c r="AA74" s="54">
        <f t="shared" si="40"/>
        <v>46.761522962833261</v>
      </c>
      <c r="AB74" s="54">
        <f t="shared" si="15"/>
        <v>21.798094297139308</v>
      </c>
      <c r="AC74" s="54">
        <f t="shared" si="28"/>
        <v>46.761522962833261</v>
      </c>
      <c r="AD74" s="50"/>
      <c r="AE74" s="50"/>
      <c r="AF74" s="50"/>
      <c r="AG74" s="50"/>
    </row>
    <row r="75" spans="1:33" x14ac:dyDescent="0.25">
      <c r="A75" s="61">
        <f t="shared" ref="A75:A138" si="48">B75/J75/3600</f>
        <v>9.5918495179204957</v>
      </c>
      <c r="B75" s="43">
        <f t="shared" si="29"/>
        <v>165</v>
      </c>
      <c r="C75" s="42">
        <f t="shared" si="30"/>
        <v>78</v>
      </c>
      <c r="D75" s="51">
        <f t="shared" si="31"/>
        <v>100</v>
      </c>
      <c r="E75" s="56">
        <f t="shared" si="32"/>
        <v>0.2</v>
      </c>
      <c r="F75" s="57">
        <f t="shared" si="33"/>
        <v>980.23210993750001</v>
      </c>
      <c r="G75" s="58">
        <f t="shared" si="33"/>
        <v>2.6584931595742973E-4</v>
      </c>
      <c r="H75" s="58">
        <f t="shared" si="33"/>
        <v>4.3110319016750285E-4</v>
      </c>
      <c r="I75" s="48">
        <f t="shared" si="34"/>
        <v>78</v>
      </c>
      <c r="J75" s="49">
        <f t="shared" si="35"/>
        <v>4.7783624261100756E-3</v>
      </c>
      <c r="K75" s="50">
        <f t="shared" si="36"/>
        <v>9.5918495179204957</v>
      </c>
      <c r="L75" s="51">
        <f t="shared" si="41"/>
        <v>2758610.1956623523</v>
      </c>
      <c r="M75" s="49">
        <f t="shared" si="42"/>
        <v>2.5109842791234769E-2</v>
      </c>
      <c r="N75" s="43">
        <f t="shared" si="43"/>
        <v>14.516203020512815</v>
      </c>
      <c r="O75" s="43">
        <f t="shared" si="44"/>
        <v>14.516203020512815</v>
      </c>
      <c r="P75" s="52">
        <f t="shared" si="37"/>
        <v>13.649081167925885</v>
      </c>
      <c r="Q75" s="52">
        <f t="shared" ref="Q75:Q138" si="49">(B75/3600)*H75/2/PI()/G$4/0.000000000001*(LN(G$3/(C75/2000))+C$4)/100000</f>
        <v>22.133449594018369</v>
      </c>
      <c r="R75" s="54">
        <f t="shared" si="38"/>
        <v>8.8031107970115379</v>
      </c>
      <c r="S75" s="54">
        <f t="shared" ref="S75:S138" si="50">O75+N75+P75+Q75-R75</f>
        <v>56.011826005958341</v>
      </c>
      <c r="T75" s="54">
        <f t="shared" ref="T75:T138" si="51">N75+P75</f>
        <v>28.165284188438701</v>
      </c>
      <c r="U75" s="54">
        <f t="shared" ref="U75:U138" si="52">O75+Q75-R75</f>
        <v>27.846541817519647</v>
      </c>
      <c r="V75" s="54">
        <f t="shared" si="45"/>
        <v>276.08515947022573</v>
      </c>
      <c r="W75" s="54">
        <f t="shared" si="46"/>
        <v>198.60136286719597</v>
      </c>
      <c r="X75" s="54">
        <f t="shared" si="47"/>
        <v>196.35382050815136</v>
      </c>
      <c r="Y75" s="54">
        <f t="shared" ref="Y75:Y138" si="53">X75+W75</f>
        <v>394.95518337534736</v>
      </c>
      <c r="Z75" s="43">
        <f t="shared" si="39"/>
        <v>9.0749999999999993</v>
      </c>
      <c r="AA75" s="54">
        <f t="shared" si="40"/>
        <v>45.694550475307757</v>
      </c>
      <c r="AB75" s="54">
        <f t="shared" ref="AB75:AB138" si="54">Q75</f>
        <v>22.133449594018369</v>
      </c>
      <c r="AC75" s="54">
        <f t="shared" ref="AC75:AC138" si="55">AA75</f>
        <v>45.694550475307757</v>
      </c>
      <c r="AD75" s="50"/>
      <c r="AE75" s="50"/>
      <c r="AF75" s="50"/>
      <c r="AG75" s="50"/>
    </row>
    <row r="76" spans="1:33" x14ac:dyDescent="0.25">
      <c r="A76" s="61">
        <f t="shared" si="48"/>
        <v>9.7371805712223214</v>
      </c>
      <c r="B76" s="43">
        <f t="shared" si="29"/>
        <v>167.5</v>
      </c>
      <c r="C76" s="42">
        <f t="shared" si="30"/>
        <v>78</v>
      </c>
      <c r="D76" s="51">
        <f t="shared" si="31"/>
        <v>100</v>
      </c>
      <c r="E76" s="56">
        <f t="shared" si="32"/>
        <v>0.2</v>
      </c>
      <c r="F76" s="57">
        <f t="shared" si="33"/>
        <v>980.23210993750001</v>
      </c>
      <c r="G76" s="58">
        <f t="shared" si="33"/>
        <v>2.6584931595742973E-4</v>
      </c>
      <c r="H76" s="58">
        <f t="shared" si="33"/>
        <v>4.3110319016750285E-4</v>
      </c>
      <c r="I76" s="48">
        <f t="shared" si="34"/>
        <v>78</v>
      </c>
      <c r="J76" s="49">
        <f t="shared" si="35"/>
        <v>4.7783624261100756E-3</v>
      </c>
      <c r="K76" s="50">
        <f t="shared" si="36"/>
        <v>9.7371805712223214</v>
      </c>
      <c r="L76" s="51">
        <f t="shared" si="41"/>
        <v>2800407.3198390543</v>
      </c>
      <c r="M76" s="49">
        <f t="shared" si="42"/>
        <v>2.5108628795421563E-2</v>
      </c>
      <c r="N76" s="43">
        <f t="shared" si="43"/>
        <v>14.95869717299316</v>
      </c>
      <c r="O76" s="43">
        <f t="shared" si="44"/>
        <v>14.95869717299316</v>
      </c>
      <c r="P76" s="52">
        <f t="shared" si="37"/>
        <v>13.855885428045974</v>
      </c>
      <c r="Q76" s="52">
        <f t="shared" si="49"/>
        <v>22.468804890897438</v>
      </c>
      <c r="R76" s="54">
        <f t="shared" si="38"/>
        <v>8.8031107970115379</v>
      </c>
      <c r="S76" s="54">
        <f t="shared" si="50"/>
        <v>57.438973867918193</v>
      </c>
      <c r="T76" s="54">
        <f t="shared" si="51"/>
        <v>28.814582601039135</v>
      </c>
      <c r="U76" s="54">
        <f t="shared" si="52"/>
        <v>28.624391266879062</v>
      </c>
      <c r="V76" s="54">
        <f t="shared" si="45"/>
        <v>282.44979099984965</v>
      </c>
      <c r="W76" s="54">
        <f t="shared" si="46"/>
        <v>206.25823015701093</v>
      </c>
      <c r="X76" s="54">
        <f t="shared" si="47"/>
        <v>204.89681782915565</v>
      </c>
      <c r="Y76" s="54">
        <f t="shared" si="53"/>
        <v>411.15504798616655</v>
      </c>
      <c r="Z76" s="43">
        <f t="shared" si="39"/>
        <v>9.2125000000000004</v>
      </c>
      <c r="AA76" s="54">
        <f t="shared" si="40"/>
        <v>44.664884368430421</v>
      </c>
      <c r="AB76" s="54">
        <f t="shared" si="54"/>
        <v>22.468804890897438</v>
      </c>
      <c r="AC76" s="54">
        <f t="shared" si="55"/>
        <v>44.664884368430421</v>
      </c>
      <c r="AD76" s="50"/>
      <c r="AE76" s="50"/>
      <c r="AF76" s="50"/>
      <c r="AG76" s="50"/>
    </row>
    <row r="77" spans="1:33" x14ac:dyDescent="0.25">
      <c r="A77" s="61">
        <f t="shared" si="48"/>
        <v>9.8825116245241471</v>
      </c>
      <c r="B77" s="43">
        <f t="shared" si="29"/>
        <v>170</v>
      </c>
      <c r="C77" s="42">
        <f t="shared" si="30"/>
        <v>78</v>
      </c>
      <c r="D77" s="51">
        <f t="shared" si="31"/>
        <v>100</v>
      </c>
      <c r="E77" s="56">
        <f t="shared" si="32"/>
        <v>0.2</v>
      </c>
      <c r="F77" s="57">
        <f t="shared" si="33"/>
        <v>980.23210993750001</v>
      </c>
      <c r="G77" s="58">
        <f t="shared" si="33"/>
        <v>2.6584931595742973E-4</v>
      </c>
      <c r="H77" s="58">
        <f t="shared" si="33"/>
        <v>4.3110319016750285E-4</v>
      </c>
      <c r="I77" s="48">
        <f t="shared" si="34"/>
        <v>78</v>
      </c>
      <c r="J77" s="49">
        <f t="shared" si="35"/>
        <v>4.7783624261100756E-3</v>
      </c>
      <c r="K77" s="50">
        <f t="shared" si="36"/>
        <v>9.8825116245241471</v>
      </c>
      <c r="L77" s="51">
        <f t="shared" si="41"/>
        <v>2842204.4440157562</v>
      </c>
      <c r="M77" s="49">
        <f t="shared" si="42"/>
        <v>2.5107448625220491E-2</v>
      </c>
      <c r="N77" s="43">
        <f t="shared" si="43"/>
        <v>15.407833505477905</v>
      </c>
      <c r="O77" s="43">
        <f t="shared" si="44"/>
        <v>15.407833505477905</v>
      </c>
      <c r="P77" s="52">
        <f t="shared" si="37"/>
        <v>14.062689688166065</v>
      </c>
      <c r="Q77" s="52">
        <f t="shared" si="49"/>
        <v>22.804160187776507</v>
      </c>
      <c r="R77" s="54">
        <f t="shared" si="38"/>
        <v>8.8031107970115379</v>
      </c>
      <c r="S77" s="54">
        <f t="shared" si="50"/>
        <v>58.879406089886842</v>
      </c>
      <c r="T77" s="54">
        <f t="shared" si="51"/>
        <v>29.47052319364397</v>
      </c>
      <c r="U77" s="54">
        <f t="shared" si="52"/>
        <v>29.408882896242876</v>
      </c>
      <c r="V77" s="54">
        <f t="shared" si="45"/>
        <v>288.87953131067661</v>
      </c>
      <c r="W77" s="54">
        <f t="shared" si="46"/>
        <v>214.10209157775535</v>
      </c>
      <c r="X77" s="54">
        <f t="shared" si="47"/>
        <v>213.65427745133712</v>
      </c>
      <c r="Y77" s="54">
        <f t="shared" si="53"/>
        <v>427.75636902909247</v>
      </c>
      <c r="Z77" s="43">
        <f t="shared" si="39"/>
        <v>9.35</v>
      </c>
      <c r="AA77" s="54">
        <f t="shared" si="40"/>
        <v>43.670755064082897</v>
      </c>
      <c r="AB77" s="54">
        <f t="shared" si="54"/>
        <v>22.804160187776507</v>
      </c>
      <c r="AC77" s="54">
        <f t="shared" si="55"/>
        <v>43.670755064082897</v>
      </c>
      <c r="AD77" s="50"/>
      <c r="AE77" s="50"/>
      <c r="AF77" s="50"/>
      <c r="AG77" s="50"/>
    </row>
    <row r="78" spans="1:33" x14ac:dyDescent="0.25">
      <c r="A78" s="61">
        <f t="shared" si="48"/>
        <v>10.027842677825973</v>
      </c>
      <c r="B78" s="43">
        <f t="shared" si="29"/>
        <v>172.5</v>
      </c>
      <c r="C78" s="42">
        <f t="shared" si="30"/>
        <v>78</v>
      </c>
      <c r="D78" s="51">
        <f t="shared" si="31"/>
        <v>100</v>
      </c>
      <c r="E78" s="56">
        <f t="shared" si="32"/>
        <v>0.2</v>
      </c>
      <c r="F78" s="57">
        <f t="shared" si="33"/>
        <v>980.23210993750001</v>
      </c>
      <c r="G78" s="58">
        <f t="shared" si="33"/>
        <v>2.6584931595742973E-4</v>
      </c>
      <c r="H78" s="58">
        <f t="shared" si="33"/>
        <v>4.3110319016750285E-4</v>
      </c>
      <c r="I78" s="48">
        <f t="shared" si="34"/>
        <v>78</v>
      </c>
      <c r="J78" s="49">
        <f t="shared" si="35"/>
        <v>4.7783624261100756E-3</v>
      </c>
      <c r="K78" s="50">
        <f t="shared" si="36"/>
        <v>10.027842677825973</v>
      </c>
      <c r="L78" s="51">
        <f t="shared" si="41"/>
        <v>2884001.5681924587</v>
      </c>
      <c r="M78" s="49">
        <f t="shared" si="42"/>
        <v>2.5106300862707844E-2</v>
      </c>
      <c r="N78" s="43">
        <f t="shared" si="43"/>
        <v>15.863612000397783</v>
      </c>
      <c r="O78" s="43">
        <f t="shared" si="44"/>
        <v>15.863612000397783</v>
      </c>
      <c r="P78" s="52">
        <f t="shared" si="37"/>
        <v>14.269493948286158</v>
      </c>
      <c r="Q78" s="52">
        <f t="shared" si="49"/>
        <v>23.139515484655579</v>
      </c>
      <c r="R78" s="54">
        <f t="shared" si="38"/>
        <v>8.8031107970115379</v>
      </c>
      <c r="S78" s="54">
        <f t="shared" si="50"/>
        <v>60.333122636725761</v>
      </c>
      <c r="T78" s="54">
        <f t="shared" si="51"/>
        <v>30.133105948683941</v>
      </c>
      <c r="U78" s="54">
        <f t="shared" si="52"/>
        <v>30.200016688041824</v>
      </c>
      <c r="V78" s="54">
        <f t="shared" si="45"/>
        <v>295.37438023048691</v>
      </c>
      <c r="W78" s="54">
        <f t="shared" si="46"/>
        <v>222.13507590375977</v>
      </c>
      <c r="X78" s="54">
        <f t="shared" si="47"/>
        <v>222.62832814902623</v>
      </c>
      <c r="Y78" s="54">
        <f t="shared" si="53"/>
        <v>444.76340405278597</v>
      </c>
      <c r="Z78" s="43">
        <f t="shared" si="39"/>
        <v>9.4875000000000007</v>
      </c>
      <c r="AA78" s="54">
        <f t="shared" si="40"/>
        <v>42.710499282474728</v>
      </c>
      <c r="AB78" s="54">
        <f t="shared" si="54"/>
        <v>23.139515484655579</v>
      </c>
      <c r="AC78" s="54">
        <f t="shared" si="55"/>
        <v>42.710499282474728</v>
      </c>
      <c r="AD78" s="50"/>
      <c r="AE78" s="50"/>
      <c r="AF78" s="50"/>
      <c r="AG78" s="50"/>
    </row>
    <row r="79" spans="1:33" x14ac:dyDescent="0.25">
      <c r="A79" s="61">
        <f t="shared" si="48"/>
        <v>10.173173731127797</v>
      </c>
      <c r="B79" s="43">
        <f t="shared" si="29"/>
        <v>175</v>
      </c>
      <c r="C79" s="42">
        <f t="shared" si="30"/>
        <v>78</v>
      </c>
      <c r="D79" s="51">
        <f t="shared" si="31"/>
        <v>100</v>
      </c>
      <c r="E79" s="56">
        <f t="shared" si="32"/>
        <v>0.2</v>
      </c>
      <c r="F79" s="57">
        <f t="shared" si="33"/>
        <v>980.23210993750001</v>
      </c>
      <c r="G79" s="58">
        <f t="shared" si="33"/>
        <v>2.6584931595742973E-4</v>
      </c>
      <c r="H79" s="58">
        <f t="shared" si="33"/>
        <v>4.3110319016750285E-4</v>
      </c>
      <c r="I79" s="48">
        <f t="shared" si="34"/>
        <v>78</v>
      </c>
      <c r="J79" s="49">
        <f t="shared" si="35"/>
        <v>4.7783624261100756E-3</v>
      </c>
      <c r="K79" s="50">
        <f t="shared" si="36"/>
        <v>10.173173731127797</v>
      </c>
      <c r="L79" s="51">
        <f t="shared" si="41"/>
        <v>2925798.6923691602</v>
      </c>
      <c r="M79" s="49">
        <f t="shared" si="42"/>
        <v>2.5105184168761532E-2</v>
      </c>
      <c r="N79" s="43">
        <f t="shared" si="43"/>
        <v>16.326032640670551</v>
      </c>
      <c r="O79" s="43">
        <f t="shared" si="44"/>
        <v>16.326032640670551</v>
      </c>
      <c r="P79" s="52">
        <f t="shared" si="37"/>
        <v>14.476298208406241</v>
      </c>
      <c r="Q79" s="52">
        <f t="shared" si="49"/>
        <v>23.474870781534641</v>
      </c>
      <c r="R79" s="54">
        <f t="shared" si="38"/>
        <v>8.8031107970115379</v>
      </c>
      <c r="S79" s="54">
        <f t="shared" si="50"/>
        <v>61.80012347427045</v>
      </c>
      <c r="T79" s="54">
        <f t="shared" si="51"/>
        <v>30.802330849076792</v>
      </c>
      <c r="U79" s="54">
        <f t="shared" si="52"/>
        <v>30.997792625193657</v>
      </c>
      <c r="V79" s="54">
        <f t="shared" si="45"/>
        <v>301.93433759183489</v>
      </c>
      <c r="W79" s="54">
        <f t="shared" si="46"/>
        <v>230.35931190548885</v>
      </c>
      <c r="X79" s="54">
        <f t="shared" si="47"/>
        <v>231.82109869268763</v>
      </c>
      <c r="Y79" s="54">
        <f t="shared" si="53"/>
        <v>462.18041059817648</v>
      </c>
      <c r="Z79" s="43">
        <f t="shared" si="39"/>
        <v>9.625</v>
      </c>
      <c r="AA79" s="54">
        <f t="shared" si="40"/>
        <v>41.782552310925972</v>
      </c>
      <c r="AB79" s="54">
        <f t="shared" si="54"/>
        <v>23.474870781534641</v>
      </c>
      <c r="AC79" s="54">
        <f t="shared" si="55"/>
        <v>41.782552310925972</v>
      </c>
      <c r="AD79" s="50"/>
      <c r="AE79" s="50"/>
      <c r="AF79" s="50"/>
      <c r="AG79" s="50"/>
    </row>
    <row r="80" spans="1:33" x14ac:dyDescent="0.25">
      <c r="A80" s="61">
        <f t="shared" si="48"/>
        <v>10.318504784429622</v>
      </c>
      <c r="B80" s="43">
        <f t="shared" si="29"/>
        <v>177.5</v>
      </c>
      <c r="C80" s="42">
        <f t="shared" si="30"/>
        <v>78</v>
      </c>
      <c r="D80" s="51">
        <f t="shared" si="31"/>
        <v>100</v>
      </c>
      <c r="E80" s="56">
        <f t="shared" si="32"/>
        <v>0.2</v>
      </c>
      <c r="F80" s="57">
        <f t="shared" si="33"/>
        <v>980.23210993750001</v>
      </c>
      <c r="G80" s="58">
        <f t="shared" si="33"/>
        <v>2.6584931595742973E-4</v>
      </c>
      <c r="H80" s="58">
        <f t="shared" si="33"/>
        <v>4.3110319016750285E-4</v>
      </c>
      <c r="I80" s="48">
        <f t="shared" si="34"/>
        <v>78</v>
      </c>
      <c r="J80" s="49">
        <f t="shared" si="35"/>
        <v>4.7783624261100756E-3</v>
      </c>
      <c r="K80" s="50">
        <f t="shared" si="36"/>
        <v>10.318504784429622</v>
      </c>
      <c r="L80" s="51">
        <f t="shared" si="41"/>
        <v>2967595.8165458627</v>
      </c>
      <c r="M80" s="49">
        <f t="shared" si="42"/>
        <v>2.5104097277635663E-2</v>
      </c>
      <c r="N80" s="43">
        <f t="shared" si="43"/>
        <v>16.795095409680702</v>
      </c>
      <c r="O80" s="43">
        <f t="shared" si="44"/>
        <v>16.795095409680702</v>
      </c>
      <c r="P80" s="52">
        <f t="shared" si="37"/>
        <v>14.683102468526332</v>
      </c>
      <c r="Q80" s="52">
        <f t="shared" si="49"/>
        <v>23.810226078413706</v>
      </c>
      <c r="R80" s="54">
        <f t="shared" si="38"/>
        <v>8.8031107970115379</v>
      </c>
      <c r="S80" s="54">
        <f t="shared" si="50"/>
        <v>63.280408569289904</v>
      </c>
      <c r="T80" s="54">
        <f t="shared" si="51"/>
        <v>31.478197878207034</v>
      </c>
      <c r="U80" s="54">
        <f t="shared" si="52"/>
        <v>31.802210691082866</v>
      </c>
      <c r="V80" s="54">
        <f t="shared" si="45"/>
        <v>308.55940323185018</v>
      </c>
      <c r="W80" s="54">
        <f t="shared" si="46"/>
        <v>238.77692834964733</v>
      </c>
      <c r="X80" s="54">
        <f t="shared" si="47"/>
        <v>241.234717849026</v>
      </c>
      <c r="Y80" s="54">
        <f t="shared" si="53"/>
        <v>480.01164619867336</v>
      </c>
      <c r="Z80" s="43">
        <f t="shared" si="39"/>
        <v>9.7624999999999993</v>
      </c>
      <c r="AA80" s="54">
        <f t="shared" si="40"/>
        <v>40.885440932151177</v>
      </c>
      <c r="AB80" s="54">
        <f t="shared" si="54"/>
        <v>23.810226078413706</v>
      </c>
      <c r="AC80" s="54">
        <f t="shared" si="55"/>
        <v>40.885440932151177</v>
      </c>
      <c r="AD80" s="50"/>
      <c r="AE80" s="50"/>
      <c r="AF80" s="50"/>
      <c r="AG80" s="50"/>
    </row>
    <row r="81" spans="1:33" x14ac:dyDescent="0.25">
      <c r="A81" s="61">
        <f t="shared" si="48"/>
        <v>10.463835837731448</v>
      </c>
      <c r="B81" s="43">
        <f t="shared" si="29"/>
        <v>180</v>
      </c>
      <c r="C81" s="42">
        <f t="shared" si="30"/>
        <v>78</v>
      </c>
      <c r="D81" s="51">
        <f t="shared" si="31"/>
        <v>100</v>
      </c>
      <c r="E81" s="56">
        <f t="shared" si="32"/>
        <v>0.2</v>
      </c>
      <c r="F81" s="57">
        <f t="shared" si="33"/>
        <v>980.23210993750001</v>
      </c>
      <c r="G81" s="58">
        <f t="shared" si="33"/>
        <v>2.6584931595742973E-4</v>
      </c>
      <c r="H81" s="58">
        <f t="shared" si="33"/>
        <v>4.3110319016750285E-4</v>
      </c>
      <c r="I81" s="48">
        <f t="shared" si="34"/>
        <v>78</v>
      </c>
      <c r="J81" s="49">
        <f t="shared" si="35"/>
        <v>4.7783624261100756E-3</v>
      </c>
      <c r="K81" s="50">
        <f t="shared" si="36"/>
        <v>10.463835837731448</v>
      </c>
      <c r="L81" s="51">
        <f t="shared" si="41"/>
        <v>3009392.9407225652</v>
      </c>
      <c r="M81" s="49">
        <f t="shared" si="42"/>
        <v>2.5103038991978594E-2</v>
      </c>
      <c r="N81" s="43">
        <f t="shared" si="43"/>
        <v>17.270800291260244</v>
      </c>
      <c r="O81" s="43">
        <f t="shared" si="44"/>
        <v>17.270800291260244</v>
      </c>
      <c r="P81" s="52">
        <f t="shared" si="37"/>
        <v>14.889906728646423</v>
      </c>
      <c r="Q81" s="52">
        <f t="shared" si="49"/>
        <v>24.145581375292767</v>
      </c>
      <c r="R81" s="54">
        <f t="shared" si="38"/>
        <v>8.8031107970115379</v>
      </c>
      <c r="S81" s="54">
        <f t="shared" si="50"/>
        <v>64.773977889448133</v>
      </c>
      <c r="T81" s="54">
        <f t="shared" si="51"/>
        <v>32.160707019906667</v>
      </c>
      <c r="U81" s="54">
        <f t="shared" si="52"/>
        <v>32.613270869541466</v>
      </c>
      <c r="V81" s="54">
        <f t="shared" si="45"/>
        <v>315.24957699204879</v>
      </c>
      <c r="W81" s="54">
        <f t="shared" si="46"/>
        <v>247.39005399928206</v>
      </c>
      <c r="X81" s="54">
        <f t="shared" si="47"/>
        <v>250.87131438108821</v>
      </c>
      <c r="Y81" s="54">
        <f t="shared" si="53"/>
        <v>498.2613683803703</v>
      </c>
      <c r="Z81" s="43">
        <f t="shared" si="39"/>
        <v>9.9</v>
      </c>
      <c r="AA81" s="54">
        <f t="shared" si="40"/>
        <v>40.017776947608127</v>
      </c>
      <c r="AB81" s="54">
        <f t="shared" si="54"/>
        <v>24.145581375292767</v>
      </c>
      <c r="AC81" s="54">
        <f t="shared" si="55"/>
        <v>40.017776947608127</v>
      </c>
      <c r="AD81" s="50"/>
      <c r="AE81" s="50"/>
      <c r="AF81" s="50"/>
      <c r="AG81" s="50"/>
    </row>
    <row r="82" spans="1:33" x14ac:dyDescent="0.25">
      <c r="A82" s="61">
        <f t="shared" si="48"/>
        <v>10.609166891033274</v>
      </c>
      <c r="B82" s="43">
        <f t="shared" si="29"/>
        <v>182.5</v>
      </c>
      <c r="C82" s="42">
        <f t="shared" si="30"/>
        <v>78</v>
      </c>
      <c r="D82" s="51">
        <f t="shared" si="31"/>
        <v>100</v>
      </c>
      <c r="E82" s="56">
        <f t="shared" si="32"/>
        <v>0.2</v>
      </c>
      <c r="F82" s="57">
        <f t="shared" si="33"/>
        <v>980.23210993750001</v>
      </c>
      <c r="G82" s="58">
        <f t="shared" si="33"/>
        <v>2.6584931595742973E-4</v>
      </c>
      <c r="H82" s="58">
        <f t="shared" si="33"/>
        <v>4.3110319016750285E-4</v>
      </c>
      <c r="I82" s="48">
        <f t="shared" si="34"/>
        <v>78</v>
      </c>
      <c r="J82" s="49">
        <f t="shared" si="35"/>
        <v>4.7783624261100756E-3</v>
      </c>
      <c r="K82" s="50">
        <f t="shared" si="36"/>
        <v>10.609166891033274</v>
      </c>
      <c r="L82" s="51">
        <f t="shared" si="41"/>
        <v>3051190.0648992672</v>
      </c>
      <c r="M82" s="49">
        <f t="shared" si="42"/>
        <v>2.5102008178252862E-2</v>
      </c>
      <c r="N82" s="43">
        <f t="shared" si="43"/>
        <v>17.753147269670592</v>
      </c>
      <c r="O82" s="43">
        <f t="shared" si="44"/>
        <v>17.753147269670592</v>
      </c>
      <c r="P82" s="52">
        <f t="shared" si="37"/>
        <v>15.096710988766514</v>
      </c>
      <c r="Q82" s="52">
        <f t="shared" si="49"/>
        <v>24.48093667217184</v>
      </c>
      <c r="R82" s="54">
        <f t="shared" si="38"/>
        <v>8.8031107970115379</v>
      </c>
      <c r="S82" s="54">
        <f t="shared" si="50"/>
        <v>66.280831403267996</v>
      </c>
      <c r="T82" s="54">
        <f t="shared" si="51"/>
        <v>32.849858258437109</v>
      </c>
      <c r="U82" s="54">
        <f t="shared" si="52"/>
        <v>33.430973144830887</v>
      </c>
      <c r="V82" s="54">
        <f t="shared" si="45"/>
        <v>322.00485871815619</v>
      </c>
      <c r="W82" s="54">
        <f t="shared" si="46"/>
        <v>256.20081761387917</v>
      </c>
      <c r="X82" s="54">
        <f t="shared" si="47"/>
        <v>260.73301704836058</v>
      </c>
      <c r="Y82" s="54">
        <f t="shared" si="53"/>
        <v>516.93383466223975</v>
      </c>
      <c r="Z82" s="43">
        <f t="shared" si="39"/>
        <v>10.0375</v>
      </c>
      <c r="AA82" s="54">
        <f t="shared" si="40"/>
        <v>39.178251238555923</v>
      </c>
      <c r="AB82" s="54">
        <f t="shared" si="54"/>
        <v>24.48093667217184</v>
      </c>
      <c r="AC82" s="54">
        <f t="shared" si="55"/>
        <v>39.178251238555923</v>
      </c>
      <c r="AD82" s="50"/>
      <c r="AE82" s="50"/>
      <c r="AF82" s="50"/>
      <c r="AG82" s="50"/>
    </row>
    <row r="83" spans="1:33" x14ac:dyDescent="0.25">
      <c r="A83" s="61">
        <f t="shared" si="48"/>
        <v>10.7544979443351</v>
      </c>
      <c r="B83" s="43">
        <f t="shared" si="29"/>
        <v>185</v>
      </c>
      <c r="C83" s="42">
        <f t="shared" si="30"/>
        <v>78</v>
      </c>
      <c r="D83" s="51">
        <f t="shared" si="31"/>
        <v>100</v>
      </c>
      <c r="E83" s="56">
        <f t="shared" si="32"/>
        <v>0.2</v>
      </c>
      <c r="F83" s="57">
        <f t="shared" si="33"/>
        <v>980.23210993750001</v>
      </c>
      <c r="G83" s="58">
        <f t="shared" si="33"/>
        <v>2.6584931595742973E-4</v>
      </c>
      <c r="H83" s="58">
        <f t="shared" si="33"/>
        <v>4.3110319016750285E-4</v>
      </c>
      <c r="I83" s="48">
        <f t="shared" si="34"/>
        <v>78</v>
      </c>
      <c r="J83" s="49">
        <f t="shared" si="35"/>
        <v>4.7783624261100756E-3</v>
      </c>
      <c r="K83" s="50">
        <f t="shared" si="36"/>
        <v>10.7544979443351</v>
      </c>
      <c r="L83" s="51">
        <f t="shared" si="41"/>
        <v>3092987.1890759692</v>
      </c>
      <c r="M83" s="49">
        <f t="shared" si="42"/>
        <v>2.5101003762519308E-2</v>
      </c>
      <c r="N83" s="43">
        <f t="shared" si="43"/>
        <v>18.242136329585378</v>
      </c>
      <c r="O83" s="43">
        <f t="shared" si="44"/>
        <v>18.242136329585378</v>
      </c>
      <c r="P83" s="52">
        <f t="shared" si="37"/>
        <v>15.303515248886598</v>
      </c>
      <c r="Q83" s="52">
        <f t="shared" si="49"/>
        <v>24.816291969050901</v>
      </c>
      <c r="R83" s="54">
        <f t="shared" si="38"/>
        <v>8.8031107970115379</v>
      </c>
      <c r="S83" s="54">
        <f t="shared" si="50"/>
        <v>67.800969080096721</v>
      </c>
      <c r="T83" s="54">
        <f t="shared" si="51"/>
        <v>33.545651578471976</v>
      </c>
      <c r="U83" s="54">
        <f t="shared" si="52"/>
        <v>34.255317501624745</v>
      </c>
      <c r="V83" s="54">
        <f t="shared" si="45"/>
        <v>328.82524825993812</v>
      </c>
      <c r="W83" s="54">
        <f t="shared" si="46"/>
        <v>265.21134794945789</v>
      </c>
      <c r="X83" s="54">
        <f t="shared" si="47"/>
        <v>270.82195460686228</v>
      </c>
      <c r="Y83" s="54">
        <f t="shared" si="53"/>
        <v>536.03330255632022</v>
      </c>
      <c r="Z83" s="43">
        <f t="shared" si="39"/>
        <v>10.175000000000001</v>
      </c>
      <c r="AA83" s="54">
        <f t="shared" si="40"/>
        <v>38.365628313683928</v>
      </c>
      <c r="AB83" s="54">
        <f t="shared" si="54"/>
        <v>24.816291969050901</v>
      </c>
      <c r="AC83" s="54">
        <f t="shared" si="55"/>
        <v>38.365628313683928</v>
      </c>
      <c r="AD83" s="50"/>
      <c r="AE83" s="50"/>
      <c r="AF83" s="50"/>
      <c r="AG83" s="50"/>
    </row>
    <row r="84" spans="1:33" x14ac:dyDescent="0.25">
      <c r="A84" s="61">
        <f t="shared" si="48"/>
        <v>10.899828997636925</v>
      </c>
      <c r="B84" s="43">
        <f t="shared" si="29"/>
        <v>187.5</v>
      </c>
      <c r="C84" s="42">
        <f t="shared" si="30"/>
        <v>78</v>
      </c>
      <c r="D84" s="51">
        <f t="shared" si="31"/>
        <v>100</v>
      </c>
      <c r="E84" s="56">
        <f t="shared" si="32"/>
        <v>0.2</v>
      </c>
      <c r="F84" s="57">
        <f t="shared" si="33"/>
        <v>980.23210993750001</v>
      </c>
      <c r="G84" s="58">
        <f t="shared" si="33"/>
        <v>2.6584931595742973E-4</v>
      </c>
      <c r="H84" s="58">
        <f t="shared" si="33"/>
        <v>4.3110319016750285E-4</v>
      </c>
      <c r="I84" s="48">
        <f t="shared" si="34"/>
        <v>78</v>
      </c>
      <c r="J84" s="49">
        <f t="shared" si="35"/>
        <v>4.7783624261100756E-3</v>
      </c>
      <c r="K84" s="50">
        <f t="shared" si="36"/>
        <v>10.899828997636925</v>
      </c>
      <c r="L84" s="51">
        <f t="shared" si="41"/>
        <v>3134784.3132526716</v>
      </c>
      <c r="M84" s="49">
        <f t="shared" si="42"/>
        <v>2.5100024726552254E-2</v>
      </c>
      <c r="N84" s="43">
        <f t="shared" si="43"/>
        <v>18.737767456074224</v>
      </c>
      <c r="O84" s="43">
        <f t="shared" si="44"/>
        <v>18.737767456074224</v>
      </c>
      <c r="P84" s="52">
        <f t="shared" si="37"/>
        <v>15.51031950900669</v>
      </c>
      <c r="Q84" s="52">
        <f t="shared" si="49"/>
        <v>25.15164726592997</v>
      </c>
      <c r="R84" s="54">
        <f t="shared" si="38"/>
        <v>8.8031107970115379</v>
      </c>
      <c r="S84" s="54">
        <f t="shared" si="50"/>
        <v>69.334390890073564</v>
      </c>
      <c r="T84" s="54">
        <f t="shared" si="51"/>
        <v>34.248086965080915</v>
      </c>
      <c r="U84" s="54">
        <f t="shared" si="52"/>
        <v>35.086303924992649</v>
      </c>
      <c r="V84" s="54">
        <f t="shared" si="45"/>
        <v>335.71074547104257</v>
      </c>
      <c r="W84" s="54">
        <f t="shared" si="46"/>
        <v>274.42377375866113</v>
      </c>
      <c r="X84" s="54">
        <f t="shared" si="47"/>
        <v>281.14025580923595</v>
      </c>
      <c r="Y84" s="54">
        <f t="shared" si="53"/>
        <v>555.56402956789702</v>
      </c>
      <c r="Z84" s="43">
        <f t="shared" si="39"/>
        <v>10.3125</v>
      </c>
      <c r="AA84" s="54">
        <f t="shared" si="40"/>
        <v>37.578741297644321</v>
      </c>
      <c r="AB84" s="54">
        <f t="shared" si="54"/>
        <v>25.15164726592997</v>
      </c>
      <c r="AC84" s="54">
        <f t="shared" si="55"/>
        <v>37.578741297644321</v>
      </c>
      <c r="AD84" s="50"/>
      <c r="AE84" s="50"/>
      <c r="AF84" s="50"/>
      <c r="AG84" s="50"/>
    </row>
    <row r="85" spans="1:33" x14ac:dyDescent="0.25">
      <c r="A85" s="61">
        <f t="shared" si="48"/>
        <v>11.045160050938751</v>
      </c>
      <c r="B85" s="43">
        <f t="shared" si="29"/>
        <v>190</v>
      </c>
      <c r="C85" s="42">
        <f t="shared" si="30"/>
        <v>78</v>
      </c>
      <c r="D85" s="51">
        <f t="shared" si="31"/>
        <v>100</v>
      </c>
      <c r="E85" s="56">
        <f t="shared" si="32"/>
        <v>0.2</v>
      </c>
      <c r="F85" s="57">
        <f t="shared" si="33"/>
        <v>980.23210993750001</v>
      </c>
      <c r="G85" s="58">
        <f t="shared" si="33"/>
        <v>2.6584931595742973E-4</v>
      </c>
      <c r="H85" s="58">
        <f t="shared" si="33"/>
        <v>4.3110319016750285E-4</v>
      </c>
      <c r="I85" s="48">
        <f t="shared" si="34"/>
        <v>78</v>
      </c>
      <c r="J85" s="49">
        <f t="shared" si="35"/>
        <v>4.7783624261100756E-3</v>
      </c>
      <c r="K85" s="50">
        <f t="shared" si="36"/>
        <v>11.045160050938751</v>
      </c>
      <c r="L85" s="51">
        <f t="shared" si="41"/>
        <v>3176581.4374293741</v>
      </c>
      <c r="M85" s="49">
        <f t="shared" si="42"/>
        <v>2.5099070104255484E-2</v>
      </c>
      <c r="N85" s="43">
        <f t="shared" si="43"/>
        <v>19.240040634587277</v>
      </c>
      <c r="O85" s="43">
        <f t="shared" si="44"/>
        <v>19.240040634587277</v>
      </c>
      <c r="P85" s="52">
        <f t="shared" si="37"/>
        <v>15.717123769126779</v>
      </c>
      <c r="Q85" s="52">
        <f t="shared" si="49"/>
        <v>25.487002562809035</v>
      </c>
      <c r="R85" s="54">
        <f t="shared" si="38"/>
        <v>8.8031107970115379</v>
      </c>
      <c r="S85" s="54">
        <f t="shared" si="50"/>
        <v>70.881096804098831</v>
      </c>
      <c r="T85" s="54">
        <f t="shared" si="51"/>
        <v>34.95716440371406</v>
      </c>
      <c r="U85" s="54">
        <f t="shared" si="52"/>
        <v>35.923932400384771</v>
      </c>
      <c r="V85" s="54">
        <f t="shared" si="45"/>
        <v>342.66135020884701</v>
      </c>
      <c r="W85" s="54">
        <f t="shared" si="46"/>
        <v>283.84022379084064</v>
      </c>
      <c r="X85" s="54">
        <f t="shared" si="47"/>
        <v>291.69004940483359</v>
      </c>
      <c r="Y85" s="54">
        <f t="shared" si="53"/>
        <v>575.53027319567423</v>
      </c>
      <c r="Z85" s="43">
        <f t="shared" si="39"/>
        <v>10.45</v>
      </c>
      <c r="AA85" s="54">
        <f t="shared" si="40"/>
        <v>36.81648731964259</v>
      </c>
      <c r="AB85" s="54">
        <f t="shared" si="54"/>
        <v>25.487002562809035</v>
      </c>
      <c r="AC85" s="54">
        <f t="shared" si="55"/>
        <v>36.81648731964259</v>
      </c>
      <c r="AD85" s="50"/>
      <c r="AE85" s="50"/>
      <c r="AF85" s="50"/>
      <c r="AG85" s="50"/>
    </row>
    <row r="86" spans="1:33" x14ac:dyDescent="0.25">
      <c r="A86" s="61">
        <f t="shared" si="48"/>
        <v>11.190491104240577</v>
      </c>
      <c r="B86" s="43">
        <f t="shared" si="29"/>
        <v>192.5</v>
      </c>
      <c r="C86" s="42">
        <f t="shared" si="30"/>
        <v>78</v>
      </c>
      <c r="D86" s="51">
        <f t="shared" si="31"/>
        <v>100</v>
      </c>
      <c r="E86" s="56">
        <f t="shared" si="32"/>
        <v>0.2</v>
      </c>
      <c r="F86" s="57">
        <f t="shared" si="33"/>
        <v>980.23210993750001</v>
      </c>
      <c r="G86" s="58">
        <f t="shared" si="33"/>
        <v>2.6584931595742973E-4</v>
      </c>
      <c r="H86" s="58">
        <f t="shared" si="33"/>
        <v>4.3110319016750285E-4</v>
      </c>
      <c r="I86" s="48">
        <f t="shared" si="34"/>
        <v>78</v>
      </c>
      <c r="J86" s="49">
        <f t="shared" si="35"/>
        <v>4.7783624261100756E-3</v>
      </c>
      <c r="K86" s="50">
        <f t="shared" si="36"/>
        <v>11.190491104240577</v>
      </c>
      <c r="L86" s="51">
        <f t="shared" si="41"/>
        <v>3218378.5616060765</v>
      </c>
      <c r="M86" s="49">
        <f t="shared" si="42"/>
        <v>2.5098138978352356E-2</v>
      </c>
      <c r="N86" s="43">
        <f t="shared" si="43"/>
        <v>19.748955850940671</v>
      </c>
      <c r="O86" s="43">
        <f t="shared" si="44"/>
        <v>19.748955850940671</v>
      </c>
      <c r="P86" s="52">
        <f t="shared" si="37"/>
        <v>15.923928029246866</v>
      </c>
      <c r="Q86" s="52">
        <f t="shared" si="49"/>
        <v>25.822357859688097</v>
      </c>
      <c r="R86" s="54">
        <f t="shared" si="38"/>
        <v>8.8031107970115379</v>
      </c>
      <c r="S86" s="54">
        <f t="shared" si="50"/>
        <v>72.441086793804757</v>
      </c>
      <c r="T86" s="54">
        <f t="shared" si="51"/>
        <v>35.672883880187541</v>
      </c>
      <c r="U86" s="54">
        <f t="shared" si="52"/>
        <v>36.76820291361723</v>
      </c>
      <c r="V86" s="54">
        <f t="shared" si="45"/>
        <v>349.67706233431664</v>
      </c>
      <c r="W86" s="54">
        <f t="shared" si="46"/>
        <v>293.46282679214107</v>
      </c>
      <c r="X86" s="54">
        <f t="shared" si="47"/>
        <v>302.47346413979989</v>
      </c>
      <c r="Y86" s="54">
        <f t="shared" si="53"/>
        <v>595.9362909319409</v>
      </c>
      <c r="Z86" s="43">
        <f t="shared" si="39"/>
        <v>10.5875</v>
      </c>
      <c r="AA86" s="54">
        <f t="shared" si="40"/>
        <v>36.077823265496917</v>
      </c>
      <c r="AB86" s="54">
        <f t="shared" si="54"/>
        <v>25.822357859688097</v>
      </c>
      <c r="AC86" s="54">
        <f t="shared" si="55"/>
        <v>36.077823265496917</v>
      </c>
      <c r="AD86" s="50"/>
      <c r="AE86" s="50"/>
      <c r="AF86" s="50"/>
      <c r="AG86" s="50"/>
    </row>
    <row r="87" spans="1:33" x14ac:dyDescent="0.25">
      <c r="A87" s="61">
        <f t="shared" si="48"/>
        <v>11.335822157542403</v>
      </c>
      <c r="B87" s="43">
        <f t="shared" si="29"/>
        <v>195</v>
      </c>
      <c r="C87" s="42">
        <f t="shared" si="30"/>
        <v>78</v>
      </c>
      <c r="D87" s="51">
        <f t="shared" si="31"/>
        <v>100</v>
      </c>
      <c r="E87" s="56">
        <f t="shared" si="32"/>
        <v>0.2</v>
      </c>
      <c r="F87" s="57">
        <f t="shared" si="33"/>
        <v>980.23210993750001</v>
      </c>
      <c r="G87" s="58">
        <f t="shared" si="33"/>
        <v>2.6584931595742973E-4</v>
      </c>
      <c r="H87" s="58">
        <f t="shared" si="33"/>
        <v>4.3110319016750285E-4</v>
      </c>
      <c r="I87" s="48">
        <f t="shared" si="34"/>
        <v>78</v>
      </c>
      <c r="J87" s="49">
        <f t="shared" si="35"/>
        <v>4.7783624261100756E-3</v>
      </c>
      <c r="K87" s="50">
        <f t="shared" si="36"/>
        <v>11.335822157542403</v>
      </c>
      <c r="L87" s="51">
        <f t="shared" si="41"/>
        <v>3260175.685782779</v>
      </c>
      <c r="M87" s="49">
        <f t="shared" si="42"/>
        <v>2.5097230477325653E-2</v>
      </c>
      <c r="N87" s="43">
        <f t="shared" si="43"/>
        <v>20.264513091302629</v>
      </c>
      <c r="O87" s="43">
        <f t="shared" si="44"/>
        <v>20.264513091302629</v>
      </c>
      <c r="P87" s="52">
        <f t="shared" si="37"/>
        <v>16.130732289366957</v>
      </c>
      <c r="Q87" s="52">
        <f t="shared" si="49"/>
        <v>26.157713156567169</v>
      </c>
      <c r="R87" s="54">
        <f t="shared" si="38"/>
        <v>8.8031107970115379</v>
      </c>
      <c r="S87" s="54">
        <f t="shared" si="50"/>
        <v>74.014360831527839</v>
      </c>
      <c r="T87" s="54">
        <f t="shared" si="51"/>
        <v>36.395245380669586</v>
      </c>
      <c r="U87" s="54">
        <f t="shared" si="52"/>
        <v>37.61911545085826</v>
      </c>
      <c r="V87" s="54">
        <f t="shared" si="45"/>
        <v>356.75788171186798</v>
      </c>
      <c r="W87" s="54">
        <f t="shared" si="46"/>
        <v>303.29371150557989</v>
      </c>
      <c r="X87" s="54">
        <f t="shared" si="47"/>
        <v>313.49262875715215</v>
      </c>
      <c r="Y87" s="54">
        <f t="shared" si="53"/>
        <v>616.78634026273198</v>
      </c>
      <c r="Z87" s="43">
        <f t="shared" si="39"/>
        <v>10.725</v>
      </c>
      <c r="AA87" s="54">
        <f t="shared" si="40"/>
        <v>35.361761860343371</v>
      </c>
      <c r="AB87" s="54">
        <f t="shared" si="54"/>
        <v>26.157713156567169</v>
      </c>
      <c r="AC87" s="54">
        <f t="shared" si="55"/>
        <v>35.361761860343371</v>
      </c>
      <c r="AD87" s="50"/>
      <c r="AE87" s="50"/>
      <c r="AF87" s="50"/>
      <c r="AG87" s="50"/>
    </row>
    <row r="88" spans="1:33" x14ac:dyDescent="0.25">
      <c r="A88" s="61">
        <f t="shared" si="48"/>
        <v>11.481153210844228</v>
      </c>
      <c r="B88" s="43">
        <f t="shared" si="29"/>
        <v>197.5</v>
      </c>
      <c r="C88" s="42">
        <f t="shared" si="30"/>
        <v>78</v>
      </c>
      <c r="D88" s="51">
        <f t="shared" si="31"/>
        <v>100</v>
      </c>
      <c r="E88" s="56">
        <f t="shared" si="32"/>
        <v>0.2</v>
      </c>
      <c r="F88" s="57">
        <f t="shared" si="33"/>
        <v>980.23210993750001</v>
      </c>
      <c r="G88" s="58">
        <f t="shared" si="33"/>
        <v>2.6584931595742973E-4</v>
      </c>
      <c r="H88" s="58">
        <f t="shared" si="33"/>
        <v>4.3110319016750285E-4</v>
      </c>
      <c r="I88" s="48">
        <f t="shared" si="34"/>
        <v>78</v>
      </c>
      <c r="J88" s="49">
        <f t="shared" si="35"/>
        <v>4.7783624261100756E-3</v>
      </c>
      <c r="K88" s="50">
        <f t="shared" si="36"/>
        <v>11.481153210844228</v>
      </c>
      <c r="L88" s="51">
        <f t="shared" si="41"/>
        <v>3301972.8099594815</v>
      </c>
      <c r="M88" s="49">
        <f t="shared" si="42"/>
        <v>2.5096343772585562E-2</v>
      </c>
      <c r="N88" s="43">
        <f t="shared" si="43"/>
        <v>20.78671234218028</v>
      </c>
      <c r="O88" s="43">
        <f t="shared" si="44"/>
        <v>20.78671234218028</v>
      </c>
      <c r="P88" s="52">
        <f t="shared" si="37"/>
        <v>16.337536549487048</v>
      </c>
      <c r="Q88" s="52">
        <f t="shared" si="49"/>
        <v>26.493068453446231</v>
      </c>
      <c r="R88" s="54">
        <f t="shared" si="38"/>
        <v>8.8031107970115379</v>
      </c>
      <c r="S88" s="54">
        <f t="shared" si="50"/>
        <v>75.600918890282301</v>
      </c>
      <c r="T88" s="54">
        <f t="shared" si="51"/>
        <v>37.124248891667328</v>
      </c>
      <c r="U88" s="54">
        <f t="shared" si="52"/>
        <v>38.476669998614966</v>
      </c>
      <c r="V88" s="54">
        <f t="shared" si="45"/>
        <v>363.90380820923963</v>
      </c>
      <c r="W88" s="54">
        <f t="shared" si="46"/>
        <v>313.33500667112378</v>
      </c>
      <c r="X88" s="54">
        <f t="shared" si="47"/>
        <v>324.74967199685705</v>
      </c>
      <c r="Y88" s="54">
        <f t="shared" si="53"/>
        <v>638.08467866798082</v>
      </c>
      <c r="Z88" s="43">
        <f t="shared" si="39"/>
        <v>10.862500000000001</v>
      </c>
      <c r="AA88" s="54">
        <f t="shared" si="40"/>
        <v>34.667368052498752</v>
      </c>
      <c r="AB88" s="54">
        <f t="shared" si="54"/>
        <v>26.493068453446231</v>
      </c>
      <c r="AC88" s="54">
        <f t="shared" si="55"/>
        <v>34.667368052498752</v>
      </c>
      <c r="AD88" s="50"/>
      <c r="AE88" s="50"/>
      <c r="AF88" s="50"/>
      <c r="AG88" s="50"/>
    </row>
    <row r="89" spans="1:33" x14ac:dyDescent="0.25">
      <c r="A89" s="61">
        <f t="shared" si="48"/>
        <v>11.626484264146054</v>
      </c>
      <c r="B89" s="43">
        <f>B88+2.5</f>
        <v>200</v>
      </c>
      <c r="C89" s="42">
        <f t="shared" ref="C89:I89" si="56">C88</f>
        <v>78</v>
      </c>
      <c r="D89" s="51">
        <f t="shared" si="56"/>
        <v>100</v>
      </c>
      <c r="E89" s="56">
        <f t="shared" si="56"/>
        <v>0.2</v>
      </c>
      <c r="F89" s="57">
        <f t="shared" si="56"/>
        <v>980.23210993750001</v>
      </c>
      <c r="G89" s="58">
        <f t="shared" si="56"/>
        <v>2.6584931595742973E-4</v>
      </c>
      <c r="H89" s="58">
        <f t="shared" si="56"/>
        <v>4.3110319016750285E-4</v>
      </c>
      <c r="I89" s="48">
        <f t="shared" si="56"/>
        <v>78</v>
      </c>
      <c r="J89" s="49">
        <f>PI()*(I89/2000)^2</f>
        <v>4.7783624261100756E-3</v>
      </c>
      <c r="K89" s="50">
        <f>B89/J89/3600</f>
        <v>11.626484264146054</v>
      </c>
      <c r="L89" s="51">
        <f t="shared" si="41"/>
        <v>3343769.9341361839</v>
      </c>
      <c r="M89" s="49">
        <f t="shared" si="42"/>
        <v>2.5095478075846014E-2</v>
      </c>
      <c r="N89" s="43">
        <f t="shared" si="43"/>
        <v>21.315553590407163</v>
      </c>
      <c r="O89" s="43">
        <f t="shared" si="44"/>
        <v>21.315553590407163</v>
      </c>
      <c r="P89" s="52">
        <f>(B89/3600)*G89/2/PI()/G$4/0.000000000001*(LN(G$3/(C89/2000))+C$4)/100000</f>
        <v>16.544340809607132</v>
      </c>
      <c r="Q89" s="52">
        <f t="shared" si="49"/>
        <v>26.828423750325307</v>
      </c>
      <c r="R89" s="54">
        <f>R88</f>
        <v>8.8031107970115379</v>
      </c>
      <c r="S89" s="54">
        <f t="shared" si="50"/>
        <v>77.200760943735233</v>
      </c>
      <c r="T89" s="54">
        <f t="shared" si="51"/>
        <v>37.859894400014298</v>
      </c>
      <c r="U89" s="54">
        <f t="shared" si="52"/>
        <v>39.340866543720935</v>
      </c>
      <c r="V89" s="54">
        <f t="shared" si="45"/>
        <v>371.11484169736957</v>
      </c>
      <c r="W89" s="54">
        <f t="shared" si="46"/>
        <v>323.5888410257632</v>
      </c>
      <c r="X89" s="54">
        <f t="shared" si="47"/>
        <v>336.2467225959054</v>
      </c>
      <c r="Y89" s="54">
        <f t="shared" si="53"/>
        <v>659.8355636216686</v>
      </c>
      <c r="Z89" s="43">
        <f>B89*(C$1-C$2)*1.1/1000</f>
        <v>11</v>
      </c>
      <c r="AA89" s="54">
        <f>Z89/(W89/1000)</f>
        <v>33.993755671952272</v>
      </c>
      <c r="AB89" s="54">
        <f t="shared" si="54"/>
        <v>26.828423750325307</v>
      </c>
      <c r="AC89" s="54">
        <f t="shared" si="55"/>
        <v>33.993755671952272</v>
      </c>
      <c r="AD89" s="50"/>
      <c r="AE89" s="50"/>
      <c r="AF89" s="50"/>
      <c r="AG89" s="50"/>
    </row>
    <row r="90" spans="1:33" x14ac:dyDescent="0.25">
      <c r="A90" s="61">
        <f t="shared" si="48"/>
        <v>11.77181531744788</v>
      </c>
      <c r="B90" s="43">
        <f t="shared" ref="B90:B153" si="57">B89+2.5</f>
        <v>202.5</v>
      </c>
      <c r="C90" s="42">
        <f t="shared" ref="C90:I90" si="58">C89</f>
        <v>78</v>
      </c>
      <c r="D90" s="51">
        <f t="shared" si="58"/>
        <v>100</v>
      </c>
      <c r="E90" s="56">
        <f t="shared" si="58"/>
        <v>0.2</v>
      </c>
      <c r="F90" s="57">
        <f t="shared" si="58"/>
        <v>980.23210993750001</v>
      </c>
      <c r="G90" s="58">
        <f t="shared" si="58"/>
        <v>2.6584931595742973E-4</v>
      </c>
      <c r="H90" s="58">
        <f t="shared" si="58"/>
        <v>4.3110319016750285E-4</v>
      </c>
      <c r="I90" s="48">
        <f t="shared" si="58"/>
        <v>78</v>
      </c>
      <c r="J90" s="49">
        <f t="shared" ref="J90:J153" si="59">PI()*(I90/2000)^2</f>
        <v>4.7783624261100756E-3</v>
      </c>
      <c r="K90" s="50">
        <f t="shared" ref="K90:K153" si="60">B90/J90/3600</f>
        <v>11.77181531744788</v>
      </c>
      <c r="L90" s="51">
        <f t="shared" si="41"/>
        <v>3385567.0583128859</v>
      </c>
      <c r="M90" s="49">
        <f t="shared" si="42"/>
        <v>2.5094632636691799E-2</v>
      </c>
      <c r="N90" s="43">
        <f t="shared" si="43"/>
        <v>21.851036823131352</v>
      </c>
      <c r="O90" s="43">
        <f t="shared" si="44"/>
        <v>21.851036823131352</v>
      </c>
      <c r="P90" s="52">
        <f t="shared" ref="P90:P153" si="61">(B90/3600)*G90/2/PI()/G$4/0.000000000001*(LN(G$3/(C90/2000))+C$4)/100000</f>
        <v>16.751145069727226</v>
      </c>
      <c r="Q90" s="52">
        <f t="shared" si="49"/>
        <v>27.163779047204368</v>
      </c>
      <c r="R90" s="54">
        <f t="shared" ref="R90:R153" si="62">R89</f>
        <v>8.8031107970115379</v>
      </c>
      <c r="S90" s="54">
        <f t="shared" si="50"/>
        <v>78.813886966182764</v>
      </c>
      <c r="T90" s="54">
        <f t="shared" si="51"/>
        <v>38.602181892858582</v>
      </c>
      <c r="U90" s="54">
        <f t="shared" si="52"/>
        <v>40.211705073324183</v>
      </c>
      <c r="V90" s="54">
        <f t="shared" si="45"/>
        <v>378.39098205027926</v>
      </c>
      <c r="W90" s="54">
        <f t="shared" si="46"/>
        <v>334.05734330358388</v>
      </c>
      <c r="X90" s="54">
        <f t="shared" si="47"/>
        <v>347.9859092883824</v>
      </c>
      <c r="Y90" s="54">
        <f t="shared" si="53"/>
        <v>682.04325259196628</v>
      </c>
      <c r="Z90" s="43">
        <f t="shared" ref="Z90:Z153" si="63">B90*(C$1-C$2)*1.1/1000</f>
        <v>11.137499999999999</v>
      </c>
      <c r="AA90" s="54">
        <f t="shared" ref="AA90:AA153" si="64">Z90/(W90/1000)</f>
        <v>33.340084339587428</v>
      </c>
      <c r="AB90" s="54">
        <f t="shared" si="54"/>
        <v>27.163779047204368</v>
      </c>
      <c r="AC90" s="54">
        <f t="shared" si="55"/>
        <v>33.340084339587428</v>
      </c>
      <c r="AD90" s="50"/>
      <c r="AE90" s="50"/>
      <c r="AF90" s="50"/>
      <c r="AG90" s="50"/>
    </row>
    <row r="91" spans="1:33" x14ac:dyDescent="0.25">
      <c r="A91" s="61">
        <f t="shared" si="48"/>
        <v>11.917146370749705</v>
      </c>
      <c r="B91" s="43">
        <f t="shared" si="57"/>
        <v>205</v>
      </c>
      <c r="C91" s="42">
        <f t="shared" ref="C91:I91" si="65">C90</f>
        <v>78</v>
      </c>
      <c r="D91" s="51">
        <f t="shared" si="65"/>
        <v>100</v>
      </c>
      <c r="E91" s="56">
        <f t="shared" si="65"/>
        <v>0.2</v>
      </c>
      <c r="F91" s="57">
        <f t="shared" si="65"/>
        <v>980.23210993750001</v>
      </c>
      <c r="G91" s="58">
        <f t="shared" si="65"/>
        <v>2.6584931595742973E-4</v>
      </c>
      <c r="H91" s="58">
        <f t="shared" si="65"/>
        <v>4.3110319016750285E-4</v>
      </c>
      <c r="I91" s="48">
        <f t="shared" si="65"/>
        <v>78</v>
      </c>
      <c r="J91" s="49">
        <f t="shared" si="59"/>
        <v>4.7783624261100756E-3</v>
      </c>
      <c r="K91" s="50">
        <f t="shared" si="60"/>
        <v>11.917146370749705</v>
      </c>
      <c r="L91" s="51">
        <f t="shared" si="41"/>
        <v>3427364.1824895884</v>
      </c>
      <c r="M91" s="49">
        <f t="shared" si="42"/>
        <v>2.5093806740320277E-2</v>
      </c>
      <c r="N91" s="43">
        <f t="shared" si="43"/>
        <v>22.393162027804035</v>
      </c>
      <c r="O91" s="43">
        <f t="shared" si="44"/>
        <v>22.393162027804035</v>
      </c>
      <c r="P91" s="52">
        <f t="shared" si="61"/>
        <v>16.95794932984731</v>
      </c>
      <c r="Q91" s="52">
        <f t="shared" si="49"/>
        <v>27.499134344083433</v>
      </c>
      <c r="R91" s="54">
        <f t="shared" si="62"/>
        <v>8.8031107970115379</v>
      </c>
      <c r="S91" s="54">
        <f t="shared" si="50"/>
        <v>80.440296932527275</v>
      </c>
      <c r="T91" s="54">
        <f t="shared" si="51"/>
        <v>39.351111357651348</v>
      </c>
      <c r="U91" s="54">
        <f t="shared" si="52"/>
        <v>41.089185574875927</v>
      </c>
      <c r="V91" s="54">
        <f t="shared" si="45"/>
        <v>385.73222914496102</v>
      </c>
      <c r="W91" s="54">
        <f t="shared" si="46"/>
        <v>344.74264223583447</v>
      </c>
      <c r="X91" s="54">
        <f t="shared" si="47"/>
        <v>359.96936080553701</v>
      </c>
      <c r="Y91" s="54">
        <f t="shared" si="53"/>
        <v>704.71200304137142</v>
      </c>
      <c r="Z91" s="43">
        <f t="shared" si="63"/>
        <v>11.275000000000002</v>
      </c>
      <c r="AA91" s="54">
        <f t="shared" si="64"/>
        <v>32.705556605576241</v>
      </c>
      <c r="AB91" s="54">
        <f t="shared" si="54"/>
        <v>27.499134344083433</v>
      </c>
      <c r="AC91" s="54">
        <f t="shared" si="55"/>
        <v>32.705556605576241</v>
      </c>
      <c r="AD91" s="50"/>
      <c r="AE91" s="50"/>
      <c r="AF91" s="50"/>
    </row>
    <row r="92" spans="1:33" x14ac:dyDescent="0.25">
      <c r="A92" s="61">
        <f t="shared" si="48"/>
        <v>12.062477424051531</v>
      </c>
      <c r="B92" s="43">
        <f t="shared" si="57"/>
        <v>207.5</v>
      </c>
      <c r="C92" s="42">
        <f t="shared" ref="C92:I92" si="66">C91</f>
        <v>78</v>
      </c>
      <c r="D92" s="51">
        <f t="shared" si="66"/>
        <v>100</v>
      </c>
      <c r="E92" s="56">
        <f t="shared" si="66"/>
        <v>0.2</v>
      </c>
      <c r="F92" s="57">
        <f t="shared" si="66"/>
        <v>980.23210993750001</v>
      </c>
      <c r="G92" s="58">
        <f t="shared" si="66"/>
        <v>2.6584931595742973E-4</v>
      </c>
      <c r="H92" s="58">
        <f t="shared" si="66"/>
        <v>4.3110319016750285E-4</v>
      </c>
      <c r="I92" s="48">
        <f t="shared" si="66"/>
        <v>78</v>
      </c>
      <c r="J92" s="49">
        <f t="shared" si="59"/>
        <v>4.7783624261100756E-3</v>
      </c>
      <c r="K92" s="50">
        <f t="shared" si="60"/>
        <v>12.062477424051531</v>
      </c>
      <c r="L92" s="51">
        <f t="shared" si="41"/>
        <v>3469161.3066662904</v>
      </c>
      <c r="M92" s="49">
        <f t="shared" si="42"/>
        <v>2.5092999705443441E-2</v>
      </c>
      <c r="N92" s="43">
        <f t="shared" si="43"/>
        <v>22.941929192168899</v>
      </c>
      <c r="O92" s="43">
        <f t="shared" si="44"/>
        <v>22.941929192168899</v>
      </c>
      <c r="P92" s="52">
        <f t="shared" si="61"/>
        <v>17.164753589967404</v>
      </c>
      <c r="Q92" s="52">
        <f t="shared" si="49"/>
        <v>27.834489640962499</v>
      </c>
      <c r="R92" s="54">
        <f t="shared" si="62"/>
        <v>8.8031107970115379</v>
      </c>
      <c r="S92" s="54">
        <f t="shared" si="50"/>
        <v>82.079990818256164</v>
      </c>
      <c r="T92" s="54">
        <f t="shared" si="51"/>
        <v>40.106682782136303</v>
      </c>
      <c r="U92" s="54">
        <f t="shared" si="52"/>
        <v>41.97330803611986</v>
      </c>
      <c r="V92" s="54">
        <f t="shared" si="45"/>
        <v>393.1385828612747</v>
      </c>
      <c r="W92" s="54">
        <f t="shared" si="46"/>
        <v>355.64686655099501</v>
      </c>
      <c r="X92" s="54">
        <f t="shared" si="47"/>
        <v>372.19920587584915</v>
      </c>
      <c r="Y92" s="54">
        <f t="shared" si="53"/>
        <v>727.8460724268441</v>
      </c>
      <c r="Z92" s="43">
        <f t="shared" si="63"/>
        <v>11.412500000000001</v>
      </c>
      <c r="AA92" s="54">
        <f t="shared" si="64"/>
        <v>32.089415297473458</v>
      </c>
      <c r="AB92" s="54">
        <f t="shared" si="54"/>
        <v>27.834489640962499</v>
      </c>
      <c r="AC92" s="54">
        <f t="shared" si="55"/>
        <v>32.089415297473458</v>
      </c>
      <c r="AD92" s="50"/>
      <c r="AE92" s="50"/>
      <c r="AF92" s="50"/>
    </row>
    <row r="93" spans="1:33" x14ac:dyDescent="0.25">
      <c r="A93" s="61">
        <f t="shared" si="48"/>
        <v>12.207808477353357</v>
      </c>
      <c r="B93" s="43">
        <f t="shared" si="57"/>
        <v>210</v>
      </c>
      <c r="C93" s="42">
        <f t="shared" ref="C93:I93" si="67">C92</f>
        <v>78</v>
      </c>
      <c r="D93" s="51">
        <f t="shared" si="67"/>
        <v>100</v>
      </c>
      <c r="E93" s="56">
        <f t="shared" si="67"/>
        <v>0.2</v>
      </c>
      <c r="F93" s="57">
        <f t="shared" si="67"/>
        <v>980.23210993750001</v>
      </c>
      <c r="G93" s="58">
        <f t="shared" si="67"/>
        <v>2.6584931595742973E-4</v>
      </c>
      <c r="H93" s="58">
        <f t="shared" si="67"/>
        <v>4.3110319016750285E-4</v>
      </c>
      <c r="I93" s="48">
        <f t="shared" si="67"/>
        <v>78</v>
      </c>
      <c r="J93" s="49">
        <f t="shared" si="59"/>
        <v>4.7783624261100756E-3</v>
      </c>
      <c r="K93" s="50">
        <f t="shared" si="60"/>
        <v>12.207808477353357</v>
      </c>
      <c r="L93" s="51">
        <f t="shared" si="41"/>
        <v>3510958.4308429924</v>
      </c>
      <c r="M93" s="49">
        <f t="shared" si="42"/>
        <v>2.5092210882336836E-2</v>
      </c>
      <c r="N93" s="43">
        <f t="shared" si="43"/>
        <v>23.497338304251656</v>
      </c>
      <c r="O93" s="43">
        <f t="shared" si="44"/>
        <v>23.497338304251656</v>
      </c>
      <c r="P93" s="52">
        <f t="shared" si="61"/>
        <v>17.371557850087491</v>
      </c>
      <c r="Q93" s="52">
        <f t="shared" si="49"/>
        <v>28.169844937841567</v>
      </c>
      <c r="R93" s="54">
        <f t="shared" si="62"/>
        <v>8.8031107970115379</v>
      </c>
      <c r="S93" s="54">
        <f t="shared" si="50"/>
        <v>83.732968599420829</v>
      </c>
      <c r="T93" s="54">
        <f t="shared" si="51"/>
        <v>40.868896154339147</v>
      </c>
      <c r="U93" s="54">
        <f t="shared" si="52"/>
        <v>42.864072445081689</v>
      </c>
      <c r="V93" s="54">
        <f t="shared" si="45"/>
        <v>400.61004308184442</v>
      </c>
      <c r="W93" s="54">
        <f t="shared" si="46"/>
        <v>366.77214497483851</v>
      </c>
      <c r="X93" s="54">
        <f t="shared" si="47"/>
        <v>384.67757322509209</v>
      </c>
      <c r="Y93" s="54">
        <f t="shared" si="53"/>
        <v>751.44971819993066</v>
      </c>
      <c r="Z93" s="43">
        <f t="shared" si="63"/>
        <v>11.550000000000002</v>
      </c>
      <c r="AA93" s="54">
        <f t="shared" si="64"/>
        <v>31.490941060402395</v>
      </c>
      <c r="AB93" s="54">
        <f t="shared" si="54"/>
        <v>28.169844937841567</v>
      </c>
      <c r="AC93" s="54">
        <f t="shared" si="55"/>
        <v>31.490941060402395</v>
      </c>
    </row>
    <row r="94" spans="1:33" x14ac:dyDescent="0.25">
      <c r="A94" s="61">
        <f t="shared" si="48"/>
        <v>12.353139530655183</v>
      </c>
      <c r="B94" s="43">
        <f t="shared" si="57"/>
        <v>212.5</v>
      </c>
      <c r="C94" s="42">
        <f t="shared" ref="C94:I94" si="68">C93</f>
        <v>78</v>
      </c>
      <c r="D94" s="51">
        <f t="shared" si="68"/>
        <v>100</v>
      </c>
      <c r="E94" s="56">
        <f t="shared" si="68"/>
        <v>0.2</v>
      </c>
      <c r="F94" s="57">
        <f t="shared" si="68"/>
        <v>980.23210993750001</v>
      </c>
      <c r="G94" s="58">
        <f t="shared" si="68"/>
        <v>2.6584931595742973E-4</v>
      </c>
      <c r="H94" s="58">
        <f t="shared" si="68"/>
        <v>4.3110319016750285E-4</v>
      </c>
      <c r="I94" s="48">
        <f t="shared" si="68"/>
        <v>78</v>
      </c>
      <c r="J94" s="49">
        <f t="shared" si="59"/>
        <v>4.7783624261100756E-3</v>
      </c>
      <c r="K94" s="50">
        <f t="shared" si="60"/>
        <v>12.353139530655183</v>
      </c>
      <c r="L94" s="51">
        <f t="shared" si="41"/>
        <v>3552755.5550196948</v>
      </c>
      <c r="M94" s="49">
        <f t="shared" si="42"/>
        <v>2.5091439651023825E-2</v>
      </c>
      <c r="N94" s="43">
        <f t="shared" si="43"/>
        <v>24.059389352350422</v>
      </c>
      <c r="O94" s="43">
        <f t="shared" si="44"/>
        <v>24.059389352350422</v>
      </c>
      <c r="P94" s="52">
        <f t="shared" si="61"/>
        <v>17.578362110207578</v>
      </c>
      <c r="Q94" s="52">
        <f t="shared" si="49"/>
        <v>28.505200234720629</v>
      </c>
      <c r="R94" s="54">
        <f t="shared" si="62"/>
        <v>8.8031107970115379</v>
      </c>
      <c r="S94" s="54">
        <f t="shared" si="50"/>
        <v>85.399230252617514</v>
      </c>
      <c r="T94" s="54">
        <f t="shared" si="51"/>
        <v>41.637751462558001</v>
      </c>
      <c r="U94" s="54">
        <f t="shared" si="52"/>
        <v>43.761478790059513</v>
      </c>
      <c r="V94" s="54">
        <f t="shared" si="45"/>
        <v>408.14660969196456</v>
      </c>
      <c r="W94" s="54">
        <f t="shared" si="46"/>
        <v>378.12060623049467</v>
      </c>
      <c r="X94" s="54">
        <f t="shared" si="47"/>
        <v>397.40659157639516</v>
      </c>
      <c r="Y94" s="54">
        <f t="shared" si="53"/>
        <v>775.52719780688983</v>
      </c>
      <c r="Z94" s="43">
        <f t="shared" si="63"/>
        <v>11.687500000000002</v>
      </c>
      <c r="AA94" s="54">
        <f t="shared" si="64"/>
        <v>30.909450073386211</v>
      </c>
      <c r="AB94" s="54">
        <f t="shared" si="54"/>
        <v>28.505200234720629</v>
      </c>
      <c r="AC94" s="54">
        <f t="shared" si="55"/>
        <v>30.909450073386211</v>
      </c>
    </row>
    <row r="95" spans="1:33" x14ac:dyDescent="0.25">
      <c r="A95" s="61">
        <f t="shared" si="48"/>
        <v>12.498470583957006</v>
      </c>
      <c r="B95" s="43">
        <f t="shared" si="57"/>
        <v>215</v>
      </c>
      <c r="C95" s="42">
        <f t="shared" ref="C95:I95" si="69">C94</f>
        <v>78</v>
      </c>
      <c r="D95" s="51">
        <f t="shared" si="69"/>
        <v>100</v>
      </c>
      <c r="E95" s="56">
        <f t="shared" si="69"/>
        <v>0.2</v>
      </c>
      <c r="F95" s="57">
        <f t="shared" si="69"/>
        <v>980.23210993750001</v>
      </c>
      <c r="G95" s="58">
        <f t="shared" si="69"/>
        <v>2.6584931595742973E-4</v>
      </c>
      <c r="H95" s="58">
        <f t="shared" si="69"/>
        <v>4.3110319016750285E-4</v>
      </c>
      <c r="I95" s="48">
        <f t="shared" si="69"/>
        <v>78</v>
      </c>
      <c r="J95" s="49">
        <f t="shared" si="59"/>
        <v>4.7783624261100756E-3</v>
      </c>
      <c r="K95" s="50">
        <f t="shared" si="60"/>
        <v>12.498470583957006</v>
      </c>
      <c r="L95" s="51">
        <f t="shared" si="41"/>
        <v>3594552.6791963968</v>
      </c>
      <c r="M95" s="49">
        <f t="shared" si="42"/>
        <v>2.5090685419584077E-2</v>
      </c>
      <c r="N95" s="43">
        <f t="shared" si="43"/>
        <v>24.628082325026277</v>
      </c>
      <c r="O95" s="43">
        <f t="shared" si="44"/>
        <v>24.628082325026277</v>
      </c>
      <c r="P95" s="52">
        <f t="shared" si="61"/>
        <v>17.785166370327673</v>
      </c>
      <c r="Q95" s="52">
        <f t="shared" si="49"/>
        <v>28.840555531599694</v>
      </c>
      <c r="R95" s="54">
        <f t="shared" si="62"/>
        <v>8.8031107970115379</v>
      </c>
      <c r="S95" s="54">
        <f t="shared" si="50"/>
        <v>87.078775754968376</v>
      </c>
      <c r="T95" s="54">
        <f t="shared" si="51"/>
        <v>42.41324869535395</v>
      </c>
      <c r="U95" s="54">
        <f t="shared" si="52"/>
        <v>44.665527059614433</v>
      </c>
      <c r="V95" s="54">
        <f t="shared" si="45"/>
        <v>415.74828257950719</v>
      </c>
      <c r="W95" s="54">
        <f t="shared" si="46"/>
        <v>389.69437903850854</v>
      </c>
      <c r="X95" s="54">
        <f t="shared" si="47"/>
        <v>410.38838965030351</v>
      </c>
      <c r="Y95" s="54">
        <f t="shared" si="53"/>
        <v>800.08276868881205</v>
      </c>
      <c r="Z95" s="43">
        <f t="shared" si="63"/>
        <v>11.825000000000001</v>
      </c>
      <c r="AA95" s="54">
        <f t="shared" si="64"/>
        <v>30.344291927370822</v>
      </c>
      <c r="AB95" s="54">
        <f t="shared" si="54"/>
        <v>28.840555531599694</v>
      </c>
      <c r="AC95" s="54">
        <f t="shared" si="55"/>
        <v>30.344291927370822</v>
      </c>
    </row>
    <row r="96" spans="1:33" x14ac:dyDescent="0.25">
      <c r="A96" s="61">
        <f t="shared" si="48"/>
        <v>12.643801637258832</v>
      </c>
      <c r="B96" s="43">
        <f t="shared" si="57"/>
        <v>217.5</v>
      </c>
      <c r="C96" s="42">
        <f t="shared" ref="C96:I96" si="70">C95</f>
        <v>78</v>
      </c>
      <c r="D96" s="51">
        <f t="shared" si="70"/>
        <v>100</v>
      </c>
      <c r="E96" s="56">
        <f t="shared" si="70"/>
        <v>0.2</v>
      </c>
      <c r="F96" s="57">
        <f t="shared" si="70"/>
        <v>980.23210993750001</v>
      </c>
      <c r="G96" s="58">
        <f t="shared" si="70"/>
        <v>2.6584931595742973E-4</v>
      </c>
      <c r="H96" s="58">
        <f t="shared" si="70"/>
        <v>4.3110319016750285E-4</v>
      </c>
      <c r="I96" s="48">
        <f t="shared" si="70"/>
        <v>78</v>
      </c>
      <c r="J96" s="49">
        <f t="shared" si="59"/>
        <v>4.7783624261100756E-3</v>
      </c>
      <c r="K96" s="50">
        <f t="shared" si="60"/>
        <v>12.643801637258832</v>
      </c>
      <c r="L96" s="51">
        <f t="shared" si="41"/>
        <v>3636349.8033730988</v>
      </c>
      <c r="M96" s="49">
        <f t="shared" si="42"/>
        <v>2.5089947622576544E-2</v>
      </c>
      <c r="N96" s="43">
        <f t="shared" si="43"/>
        <v>25.203417211094379</v>
      </c>
      <c r="O96" s="43">
        <f t="shared" si="44"/>
        <v>25.203417211094379</v>
      </c>
      <c r="P96" s="52">
        <f t="shared" si="61"/>
        <v>17.99197063044776</v>
      </c>
      <c r="Q96" s="52">
        <f t="shared" si="49"/>
        <v>29.175910828478759</v>
      </c>
      <c r="R96" s="54">
        <f t="shared" si="62"/>
        <v>8.8031107970115379</v>
      </c>
      <c r="S96" s="54">
        <f t="shared" si="50"/>
        <v>88.77160508410374</v>
      </c>
      <c r="T96" s="54">
        <f t="shared" si="51"/>
        <v>43.195387841542143</v>
      </c>
      <c r="U96" s="54">
        <f t="shared" si="52"/>
        <v>45.576217242561597</v>
      </c>
      <c r="V96" s="54">
        <f t="shared" si="45"/>
        <v>423.4150616348349</v>
      </c>
      <c r="W96" s="54">
        <f t="shared" si="46"/>
        <v>401.49559211689814</v>
      </c>
      <c r="X96" s="54">
        <f t="shared" si="47"/>
        <v>423.62509616483538</v>
      </c>
      <c r="Y96" s="54">
        <f t="shared" si="53"/>
        <v>825.12068828173346</v>
      </c>
      <c r="Z96" s="43">
        <f t="shared" si="63"/>
        <v>11.962500000000002</v>
      </c>
      <c r="AA96" s="54">
        <f t="shared" si="64"/>
        <v>29.794847651819403</v>
      </c>
      <c r="AB96" s="54">
        <f t="shared" si="54"/>
        <v>29.175910828478759</v>
      </c>
      <c r="AC96" s="54">
        <f t="shared" si="55"/>
        <v>29.794847651819403</v>
      </c>
    </row>
    <row r="97" spans="1:29" x14ac:dyDescent="0.25">
      <c r="A97" s="61">
        <f t="shared" si="48"/>
        <v>12.789132690560658</v>
      </c>
      <c r="B97" s="43">
        <f t="shared" si="57"/>
        <v>220</v>
      </c>
      <c r="C97" s="42">
        <f t="shared" ref="C97:I97" si="71">C96</f>
        <v>78</v>
      </c>
      <c r="D97" s="51">
        <f t="shared" si="71"/>
        <v>100</v>
      </c>
      <c r="E97" s="56">
        <f t="shared" si="71"/>
        <v>0.2</v>
      </c>
      <c r="F97" s="57">
        <f t="shared" si="71"/>
        <v>980.23210993750001</v>
      </c>
      <c r="G97" s="58">
        <f t="shared" si="71"/>
        <v>2.6584931595742973E-4</v>
      </c>
      <c r="H97" s="58">
        <f t="shared" si="71"/>
        <v>4.3110319016750285E-4</v>
      </c>
      <c r="I97" s="48">
        <f t="shared" si="71"/>
        <v>78</v>
      </c>
      <c r="J97" s="49">
        <f t="shared" si="59"/>
        <v>4.7783624261100756E-3</v>
      </c>
      <c r="K97" s="50">
        <f t="shared" si="60"/>
        <v>12.789132690560658</v>
      </c>
      <c r="L97" s="51">
        <f t="shared" si="41"/>
        <v>3678146.9275498013</v>
      </c>
      <c r="M97" s="49">
        <f t="shared" si="42"/>
        <v>2.5089225719567995E-2</v>
      </c>
      <c r="N97" s="43">
        <f t="shared" si="43"/>
        <v>25.785393999615447</v>
      </c>
      <c r="O97" s="43">
        <f t="shared" si="44"/>
        <v>25.785393999615447</v>
      </c>
      <c r="P97" s="52">
        <f t="shared" si="61"/>
        <v>18.198774890567847</v>
      </c>
      <c r="Q97" s="52">
        <f t="shared" si="49"/>
        <v>29.511266125357832</v>
      </c>
      <c r="R97" s="54">
        <f t="shared" si="62"/>
        <v>8.8031107970115379</v>
      </c>
      <c r="S97" s="54">
        <f t="shared" si="50"/>
        <v>90.477718218145043</v>
      </c>
      <c r="T97" s="54">
        <f t="shared" si="51"/>
        <v>43.984168890183298</v>
      </c>
      <c r="U97" s="54">
        <f t="shared" si="52"/>
        <v>46.493549327961745</v>
      </c>
      <c r="V97" s="54">
        <f t="shared" si="45"/>
        <v>431.14694675071723</v>
      </c>
      <c r="W97" s="54">
        <f t="shared" si="46"/>
        <v>413.52637418121043</v>
      </c>
      <c r="X97" s="54">
        <f t="shared" si="47"/>
        <v>437.11883983553781</v>
      </c>
      <c r="Y97" s="54">
        <f t="shared" si="53"/>
        <v>850.64521401674824</v>
      </c>
      <c r="Z97" s="43">
        <f t="shared" si="63"/>
        <v>12.100000000000001</v>
      </c>
      <c r="AA97" s="54">
        <f t="shared" si="64"/>
        <v>29.260527877957525</v>
      </c>
      <c r="AB97" s="54">
        <f t="shared" si="54"/>
        <v>29.511266125357832</v>
      </c>
      <c r="AC97" s="54">
        <f t="shared" si="55"/>
        <v>29.260527877957525</v>
      </c>
    </row>
    <row r="98" spans="1:29" x14ac:dyDescent="0.25">
      <c r="A98" s="61">
        <f t="shared" si="48"/>
        <v>12.934463743862485</v>
      </c>
      <c r="B98" s="43">
        <f t="shared" si="57"/>
        <v>222.5</v>
      </c>
      <c r="C98" s="42">
        <f t="shared" ref="C98:I98" si="72">C97</f>
        <v>78</v>
      </c>
      <c r="D98" s="51">
        <f t="shared" si="72"/>
        <v>100</v>
      </c>
      <c r="E98" s="56">
        <f t="shared" si="72"/>
        <v>0.2</v>
      </c>
      <c r="F98" s="57">
        <f t="shared" si="72"/>
        <v>980.23210993750001</v>
      </c>
      <c r="G98" s="58">
        <f t="shared" si="72"/>
        <v>2.6584931595742973E-4</v>
      </c>
      <c r="H98" s="58">
        <f t="shared" si="72"/>
        <v>4.3110319016750285E-4</v>
      </c>
      <c r="I98" s="48">
        <f t="shared" si="72"/>
        <v>78</v>
      </c>
      <c r="J98" s="49">
        <f t="shared" si="59"/>
        <v>4.7783624261100756E-3</v>
      </c>
      <c r="K98" s="50">
        <f t="shared" si="60"/>
        <v>12.934463743862485</v>
      </c>
      <c r="L98" s="51">
        <f t="shared" si="41"/>
        <v>3719944.0517265042</v>
      </c>
      <c r="M98" s="49">
        <f t="shared" si="42"/>
        <v>2.5088519193758905E-2</v>
      </c>
      <c r="N98" s="43">
        <f t="shared" si="43"/>
        <v>26.374012679887631</v>
      </c>
      <c r="O98" s="43">
        <f t="shared" si="44"/>
        <v>26.374012679887631</v>
      </c>
      <c r="P98" s="52">
        <f t="shared" si="61"/>
        <v>18.405579150687942</v>
      </c>
      <c r="Q98" s="52">
        <f t="shared" si="49"/>
        <v>29.8466214222369</v>
      </c>
      <c r="R98" s="54">
        <f t="shared" si="62"/>
        <v>8.8031107970115379</v>
      </c>
      <c r="S98" s="54">
        <f t="shared" si="50"/>
        <v>92.197115135688549</v>
      </c>
      <c r="T98" s="54">
        <f t="shared" si="51"/>
        <v>44.779591830575569</v>
      </c>
      <c r="U98" s="54">
        <f t="shared" si="52"/>
        <v>47.417523305112994</v>
      </c>
      <c r="V98" s="54">
        <f t="shared" si="45"/>
        <v>438.94393782225126</v>
      </c>
      <c r="W98" s="54">
        <f t="shared" si="46"/>
        <v>425.78885394457535</v>
      </c>
      <c r="X98" s="54">
        <f t="shared" si="47"/>
        <v>450.87174937554016</v>
      </c>
      <c r="Y98" s="54">
        <f t="shared" si="53"/>
        <v>876.66060332011557</v>
      </c>
      <c r="Z98" s="43">
        <f t="shared" si="63"/>
        <v>12.237500000000002</v>
      </c>
      <c r="AA98" s="54">
        <f t="shared" si="64"/>
        <v>28.740771127825131</v>
      </c>
      <c r="AB98" s="54">
        <f t="shared" si="54"/>
        <v>29.8466214222369</v>
      </c>
      <c r="AC98" s="54">
        <f t="shared" si="55"/>
        <v>28.740771127825131</v>
      </c>
    </row>
    <row r="99" spans="1:29" x14ac:dyDescent="0.25">
      <c r="A99" s="61">
        <f t="shared" si="48"/>
        <v>13.079794797164311</v>
      </c>
      <c r="B99" s="43">
        <f t="shared" si="57"/>
        <v>225</v>
      </c>
      <c r="C99" s="42">
        <f t="shared" ref="C99:I99" si="73">C98</f>
        <v>78</v>
      </c>
      <c r="D99" s="51">
        <f t="shared" si="73"/>
        <v>100</v>
      </c>
      <c r="E99" s="56">
        <f t="shared" si="73"/>
        <v>0.2</v>
      </c>
      <c r="F99" s="57">
        <f t="shared" si="73"/>
        <v>980.23210993750001</v>
      </c>
      <c r="G99" s="58">
        <f t="shared" si="73"/>
        <v>2.6584931595742973E-4</v>
      </c>
      <c r="H99" s="58">
        <f t="shared" si="73"/>
        <v>4.3110319016750285E-4</v>
      </c>
      <c r="I99" s="48">
        <f t="shared" si="73"/>
        <v>78</v>
      </c>
      <c r="J99" s="49">
        <f t="shared" si="59"/>
        <v>4.7783624261100756E-3</v>
      </c>
      <c r="K99" s="50">
        <f t="shared" si="60"/>
        <v>13.079794797164311</v>
      </c>
      <c r="L99" s="51">
        <f t="shared" si="41"/>
        <v>3761741.1759032067</v>
      </c>
      <c r="M99" s="49">
        <f t="shared" si="42"/>
        <v>2.5087827550699236E-2</v>
      </c>
      <c r="N99" s="43">
        <f t="shared" si="43"/>
        <v>26.969273241438721</v>
      </c>
      <c r="O99" s="43">
        <f t="shared" si="44"/>
        <v>26.969273241438721</v>
      </c>
      <c r="P99" s="52">
        <f t="shared" si="61"/>
        <v>18.612383410808029</v>
      </c>
      <c r="Q99" s="52">
        <f t="shared" si="49"/>
        <v>30.181976719115969</v>
      </c>
      <c r="R99" s="54">
        <f t="shared" si="62"/>
        <v>8.8031107970115379</v>
      </c>
      <c r="S99" s="54">
        <f t="shared" si="50"/>
        <v>93.929795815789888</v>
      </c>
      <c r="T99" s="54">
        <f t="shared" si="51"/>
        <v>45.58165665224675</v>
      </c>
      <c r="U99" s="54">
        <f t="shared" si="52"/>
        <v>48.348139163543152</v>
      </c>
      <c r="V99" s="54">
        <f t="shared" si="45"/>
        <v>446.80603474678514</v>
      </c>
      <c r="W99" s="54">
        <f t="shared" si="46"/>
        <v>438.28516011775724</v>
      </c>
      <c r="X99" s="54">
        <f t="shared" si="47"/>
        <v>464.88595349560723</v>
      </c>
      <c r="Y99" s="54">
        <f t="shared" si="53"/>
        <v>903.17111361336447</v>
      </c>
      <c r="Z99" s="43">
        <f t="shared" si="63"/>
        <v>12.375000000000002</v>
      </c>
      <c r="AA99" s="54">
        <f t="shared" si="64"/>
        <v>28.235042219259991</v>
      </c>
      <c r="AB99" s="54">
        <f t="shared" si="54"/>
        <v>30.181976719115969</v>
      </c>
      <c r="AC99" s="54">
        <f t="shared" si="55"/>
        <v>28.235042219259991</v>
      </c>
    </row>
    <row r="100" spans="1:29" x14ac:dyDescent="0.25">
      <c r="A100" s="61">
        <f t="shared" si="48"/>
        <v>13.225125850466137</v>
      </c>
      <c r="B100" s="43">
        <f t="shared" si="57"/>
        <v>227.5</v>
      </c>
      <c r="C100" s="42">
        <f t="shared" ref="C100:I100" si="74">C99</f>
        <v>78</v>
      </c>
      <c r="D100" s="51">
        <f t="shared" si="74"/>
        <v>100</v>
      </c>
      <c r="E100" s="56">
        <f t="shared" si="74"/>
        <v>0.2</v>
      </c>
      <c r="F100" s="57">
        <f t="shared" si="74"/>
        <v>980.23210993750001</v>
      </c>
      <c r="G100" s="58">
        <f t="shared" si="74"/>
        <v>2.6584931595742973E-4</v>
      </c>
      <c r="H100" s="58">
        <f t="shared" si="74"/>
        <v>4.3110319016750285E-4</v>
      </c>
      <c r="I100" s="48">
        <f t="shared" si="74"/>
        <v>78</v>
      </c>
      <c r="J100" s="49">
        <f t="shared" si="59"/>
        <v>4.7783624261100756E-3</v>
      </c>
      <c r="K100" s="50">
        <f t="shared" si="60"/>
        <v>13.225125850466137</v>
      </c>
      <c r="L100" s="51">
        <f t="shared" si="41"/>
        <v>3803538.3000799092</v>
      </c>
      <c r="M100" s="49">
        <f t="shared" si="42"/>
        <v>2.5087150317087338E-2</v>
      </c>
      <c r="N100" s="43">
        <f t="shared" si="43"/>
        <v>27.571175674018729</v>
      </c>
      <c r="O100" s="43">
        <f t="shared" si="44"/>
        <v>27.571175674018729</v>
      </c>
      <c r="P100" s="52">
        <f t="shared" si="61"/>
        <v>18.819187670928116</v>
      </c>
      <c r="Q100" s="52">
        <f t="shared" si="49"/>
        <v>30.517332015995034</v>
      </c>
      <c r="R100" s="54">
        <f t="shared" si="62"/>
        <v>8.8031107970115379</v>
      </c>
      <c r="S100" s="54">
        <f t="shared" si="50"/>
        <v>95.675760237949063</v>
      </c>
      <c r="T100" s="54">
        <f t="shared" si="51"/>
        <v>46.390363344946849</v>
      </c>
      <c r="U100" s="54">
        <f t="shared" si="52"/>
        <v>49.285396893002229</v>
      </c>
      <c r="V100" s="54">
        <f t="shared" si="45"/>
        <v>454.73323742384508</v>
      </c>
      <c r="W100" s="54">
        <f t="shared" si="46"/>
        <v>451.01742140920544</v>
      </c>
      <c r="X100" s="54">
        <f t="shared" si="47"/>
        <v>479.16358090418828</v>
      </c>
      <c r="Y100" s="54">
        <f t="shared" si="53"/>
        <v>930.18100231339372</v>
      </c>
      <c r="Z100" s="43">
        <f t="shared" si="63"/>
        <v>12.512500000000001</v>
      </c>
      <c r="AA100" s="54">
        <f t="shared" si="64"/>
        <v>27.742830777810429</v>
      </c>
      <c r="AB100" s="54">
        <f t="shared" si="54"/>
        <v>30.517332015995034</v>
      </c>
      <c r="AC100" s="54">
        <f t="shared" si="55"/>
        <v>27.742830777810429</v>
      </c>
    </row>
    <row r="101" spans="1:29" x14ac:dyDescent="0.25">
      <c r="A101" s="61">
        <f t="shared" si="48"/>
        <v>13.370456903767963</v>
      </c>
      <c r="B101" s="43">
        <f t="shared" si="57"/>
        <v>230</v>
      </c>
      <c r="C101" s="42">
        <f t="shared" ref="C101:I101" si="75">C100</f>
        <v>78</v>
      </c>
      <c r="D101" s="51">
        <f t="shared" si="75"/>
        <v>100</v>
      </c>
      <c r="E101" s="56">
        <f t="shared" si="75"/>
        <v>0.2</v>
      </c>
      <c r="F101" s="57">
        <f t="shared" si="75"/>
        <v>980.23210993750001</v>
      </c>
      <c r="G101" s="58">
        <f t="shared" si="75"/>
        <v>2.6584931595742973E-4</v>
      </c>
      <c r="H101" s="58">
        <f t="shared" si="75"/>
        <v>4.3110319016750285E-4</v>
      </c>
      <c r="I101" s="48">
        <f t="shared" si="75"/>
        <v>78</v>
      </c>
      <c r="J101" s="49">
        <f t="shared" si="59"/>
        <v>4.7783624261100756E-3</v>
      </c>
      <c r="K101" s="50">
        <f t="shared" si="60"/>
        <v>13.370456903767963</v>
      </c>
      <c r="L101" s="51">
        <f t="shared" si="41"/>
        <v>3845335.4242566111</v>
      </c>
      <c r="M101" s="49">
        <f t="shared" si="42"/>
        <v>2.5086487039645725E-2</v>
      </c>
      <c r="N101" s="43">
        <f t="shared" si="43"/>
        <v>28.179719967592767</v>
      </c>
      <c r="O101" s="43">
        <f t="shared" si="44"/>
        <v>28.179719967592767</v>
      </c>
      <c r="P101" s="52">
        <f t="shared" si="61"/>
        <v>19.025991931048203</v>
      </c>
      <c r="Q101" s="52">
        <f t="shared" si="49"/>
        <v>30.852687312874099</v>
      </c>
      <c r="R101" s="54">
        <f t="shared" si="62"/>
        <v>8.8031107970115379</v>
      </c>
      <c r="S101" s="54">
        <f t="shared" si="50"/>
        <v>97.435008382096299</v>
      </c>
      <c r="T101" s="54">
        <f t="shared" si="51"/>
        <v>47.205711898640971</v>
      </c>
      <c r="U101" s="54">
        <f t="shared" si="52"/>
        <v>50.229296483455329</v>
      </c>
      <c r="V101" s="54">
        <f t="shared" si="45"/>
        <v>462.72554575506587</v>
      </c>
      <c r="W101" s="54">
        <f t="shared" si="46"/>
        <v>463.98776652510361</v>
      </c>
      <c r="X101" s="54">
        <f t="shared" si="47"/>
        <v>493.70676030746682</v>
      </c>
      <c r="Y101" s="54">
        <f t="shared" si="53"/>
        <v>957.69452683257043</v>
      </c>
      <c r="Z101" s="43">
        <f t="shared" si="63"/>
        <v>12.650000000000002</v>
      </c>
      <c r="AA101" s="54">
        <f t="shared" si="64"/>
        <v>27.263649847362057</v>
      </c>
      <c r="AB101" s="54">
        <f t="shared" si="54"/>
        <v>30.852687312874099</v>
      </c>
      <c r="AC101" s="54">
        <f t="shared" si="55"/>
        <v>27.263649847362057</v>
      </c>
    </row>
    <row r="102" spans="1:29" x14ac:dyDescent="0.25">
      <c r="A102" s="61">
        <f t="shared" si="48"/>
        <v>13.515787957069788</v>
      </c>
      <c r="B102" s="43">
        <f t="shared" si="57"/>
        <v>232.5</v>
      </c>
      <c r="C102" s="42">
        <f t="shared" ref="C102:I102" si="76">C101</f>
        <v>78</v>
      </c>
      <c r="D102" s="51">
        <f t="shared" si="76"/>
        <v>100</v>
      </c>
      <c r="E102" s="56">
        <f t="shared" si="76"/>
        <v>0.2</v>
      </c>
      <c r="F102" s="57">
        <f t="shared" si="76"/>
        <v>980.23210993750001</v>
      </c>
      <c r="G102" s="58">
        <f t="shared" si="76"/>
        <v>2.6584931595742973E-4</v>
      </c>
      <c r="H102" s="58">
        <f t="shared" si="76"/>
        <v>4.3110319016750285E-4</v>
      </c>
      <c r="I102" s="48">
        <f t="shared" si="76"/>
        <v>78</v>
      </c>
      <c r="J102" s="49">
        <f t="shared" si="59"/>
        <v>4.7783624261100756E-3</v>
      </c>
      <c r="K102" s="50">
        <f t="shared" si="60"/>
        <v>13.515787957069788</v>
      </c>
      <c r="L102" s="51">
        <f t="shared" si="41"/>
        <v>3887132.5484333131</v>
      </c>
      <c r="M102" s="49">
        <f t="shared" si="42"/>
        <v>2.508583728406805E-2</v>
      </c>
      <c r="N102" s="43">
        <f t="shared" si="43"/>
        <v>28.79490611233421</v>
      </c>
      <c r="O102" s="43">
        <f t="shared" si="44"/>
        <v>28.79490611233421</v>
      </c>
      <c r="P102" s="52">
        <f t="shared" si="61"/>
        <v>19.232796191168294</v>
      </c>
      <c r="Q102" s="52">
        <f t="shared" si="49"/>
        <v>31.188042609753165</v>
      </c>
      <c r="R102" s="54">
        <f t="shared" si="62"/>
        <v>8.8031107970115379</v>
      </c>
      <c r="S102" s="54">
        <f t="shared" si="50"/>
        <v>99.207540228578338</v>
      </c>
      <c r="T102" s="54">
        <f t="shared" si="51"/>
        <v>48.027702303502508</v>
      </c>
      <c r="U102" s="54">
        <f t="shared" si="52"/>
        <v>51.17983792507583</v>
      </c>
      <c r="V102" s="54">
        <f t="shared" si="45"/>
        <v>470.78295964412393</v>
      </c>
      <c r="W102" s="54">
        <f t="shared" si="46"/>
        <v>477.19832416941597</v>
      </c>
      <c r="X102" s="54">
        <f t="shared" si="47"/>
        <v>508.5176204094073</v>
      </c>
      <c r="Y102" s="54">
        <f t="shared" si="53"/>
        <v>985.71594457882327</v>
      </c>
      <c r="Z102" s="43">
        <f t="shared" si="63"/>
        <v>12.787500000000001</v>
      </c>
      <c r="AA102" s="54">
        <f t="shared" si="64"/>
        <v>26.797034591974292</v>
      </c>
      <c r="AB102" s="54">
        <f t="shared" si="54"/>
        <v>31.188042609753165</v>
      </c>
      <c r="AC102" s="54">
        <f t="shared" si="55"/>
        <v>26.797034591974292</v>
      </c>
    </row>
    <row r="103" spans="1:29" x14ac:dyDescent="0.25">
      <c r="A103" s="61">
        <f t="shared" si="48"/>
        <v>13.661119010371614</v>
      </c>
      <c r="B103" s="43">
        <f t="shared" si="57"/>
        <v>235</v>
      </c>
      <c r="C103" s="42">
        <f t="shared" ref="C103:I103" si="77">C102</f>
        <v>78</v>
      </c>
      <c r="D103" s="51">
        <f t="shared" si="77"/>
        <v>100</v>
      </c>
      <c r="E103" s="56">
        <f t="shared" si="77"/>
        <v>0.2</v>
      </c>
      <c r="F103" s="57">
        <f t="shared" si="77"/>
        <v>980.23210993750001</v>
      </c>
      <c r="G103" s="58">
        <f t="shared" si="77"/>
        <v>2.6584931595742973E-4</v>
      </c>
      <c r="H103" s="58">
        <f t="shared" si="77"/>
        <v>4.3110319016750285E-4</v>
      </c>
      <c r="I103" s="48">
        <f t="shared" si="77"/>
        <v>78</v>
      </c>
      <c r="J103" s="49">
        <f t="shared" si="59"/>
        <v>4.7783624261100756E-3</v>
      </c>
      <c r="K103" s="50">
        <f t="shared" si="60"/>
        <v>13.661119010371614</v>
      </c>
      <c r="L103" s="51">
        <f t="shared" si="41"/>
        <v>3928929.6726100161</v>
      </c>
      <c r="M103" s="49">
        <f t="shared" si="42"/>
        <v>2.5085200634032041E-2</v>
      </c>
      <c r="N103" s="43">
        <f t="shared" si="43"/>
        <v>29.416734098618218</v>
      </c>
      <c r="O103" s="43">
        <f t="shared" si="44"/>
        <v>29.416734098618218</v>
      </c>
      <c r="P103" s="52">
        <f t="shared" si="61"/>
        <v>19.439600451288385</v>
      </c>
      <c r="Q103" s="52">
        <f t="shared" si="49"/>
        <v>31.523397906632226</v>
      </c>
      <c r="R103" s="54">
        <f t="shared" si="62"/>
        <v>8.8031107970115379</v>
      </c>
      <c r="S103" s="54">
        <f t="shared" si="50"/>
        <v>100.99335575814551</v>
      </c>
      <c r="T103" s="54">
        <f t="shared" si="51"/>
        <v>48.856334549906606</v>
      </c>
      <c r="U103" s="54">
        <f t="shared" si="52"/>
        <v>52.137021208238906</v>
      </c>
      <c r="V103" s="54">
        <f t="shared" si="45"/>
        <v>478.90547899667331</v>
      </c>
      <c r="W103" s="54">
        <f t="shared" si="46"/>
        <v>490.65122304393378</v>
      </c>
      <c r="X103" s="54">
        <f t="shared" si="47"/>
        <v>523.59828991180098</v>
      </c>
      <c r="Y103" s="54">
        <f t="shared" si="53"/>
        <v>1014.2495129557348</v>
      </c>
      <c r="Z103" s="43">
        <f t="shared" si="63"/>
        <v>12.925000000000002</v>
      </c>
      <c r="AA103" s="54">
        <f t="shared" si="64"/>
        <v>26.342541082064468</v>
      </c>
      <c r="AB103" s="54">
        <f t="shared" si="54"/>
        <v>31.523397906632226</v>
      </c>
      <c r="AC103" s="54">
        <f t="shared" si="55"/>
        <v>26.342541082064468</v>
      </c>
    </row>
    <row r="104" spans="1:29" x14ac:dyDescent="0.25">
      <c r="A104" s="61">
        <f t="shared" si="48"/>
        <v>13.80645006367344</v>
      </c>
      <c r="B104" s="43">
        <f t="shared" si="57"/>
        <v>237.5</v>
      </c>
      <c r="C104" s="42">
        <f t="shared" ref="C104:I104" si="78">C103</f>
        <v>78</v>
      </c>
      <c r="D104" s="51">
        <f t="shared" si="78"/>
        <v>100</v>
      </c>
      <c r="E104" s="56">
        <f t="shared" si="78"/>
        <v>0.2</v>
      </c>
      <c r="F104" s="57">
        <f t="shared" si="78"/>
        <v>980.23210993750001</v>
      </c>
      <c r="G104" s="58">
        <f t="shared" si="78"/>
        <v>2.6584931595742973E-4</v>
      </c>
      <c r="H104" s="58">
        <f t="shared" si="78"/>
        <v>4.3110319016750285E-4</v>
      </c>
      <c r="I104" s="48">
        <f t="shared" si="78"/>
        <v>78</v>
      </c>
      <c r="J104" s="49">
        <f t="shared" si="59"/>
        <v>4.7783624261100756E-3</v>
      </c>
      <c r="K104" s="50">
        <f t="shared" si="60"/>
        <v>13.80645006367344</v>
      </c>
      <c r="L104" s="51">
        <f t="shared" si="41"/>
        <v>3970726.7967867181</v>
      </c>
      <c r="M104" s="49">
        <f t="shared" si="42"/>
        <v>2.5084576690273638E-2</v>
      </c>
      <c r="N104" s="43">
        <f t="shared" si="43"/>
        <v>30.04520391701541</v>
      </c>
      <c r="O104" s="43">
        <f t="shared" si="44"/>
        <v>30.04520391701541</v>
      </c>
      <c r="P104" s="52">
        <f t="shared" si="61"/>
        <v>19.646404711408476</v>
      </c>
      <c r="Q104" s="52">
        <f t="shared" si="49"/>
        <v>31.858753203511295</v>
      </c>
      <c r="R104" s="54">
        <f t="shared" si="62"/>
        <v>8.8031107970115379</v>
      </c>
      <c r="S104" s="54">
        <f t="shared" si="50"/>
        <v>102.79245495193905</v>
      </c>
      <c r="T104" s="54">
        <f t="shared" si="51"/>
        <v>49.691608628423886</v>
      </c>
      <c r="U104" s="54">
        <f t="shared" si="52"/>
        <v>53.100846323515171</v>
      </c>
      <c r="V104" s="54">
        <f t="shared" si="45"/>
        <v>487.09310372028426</v>
      </c>
      <c r="W104" s="54">
        <f t="shared" si="46"/>
        <v>504.3485918483193</v>
      </c>
      <c r="X104" s="54">
        <f t="shared" si="47"/>
        <v>538.95089751430999</v>
      </c>
      <c r="Y104" s="54">
        <f t="shared" si="53"/>
        <v>1043.2994893626292</v>
      </c>
      <c r="Z104" s="43">
        <f t="shared" si="63"/>
        <v>13.062500000000002</v>
      </c>
      <c r="AA104" s="54">
        <f t="shared" si="64"/>
        <v>25.899745158659023</v>
      </c>
      <c r="AB104" s="54">
        <f t="shared" si="54"/>
        <v>31.858753203511295</v>
      </c>
      <c r="AC104" s="54">
        <f t="shared" si="55"/>
        <v>25.899745158659023</v>
      </c>
    </row>
    <row r="105" spans="1:29" x14ac:dyDescent="0.25">
      <c r="A105" s="61">
        <f t="shared" si="48"/>
        <v>13.951781116975265</v>
      </c>
      <c r="B105" s="43">
        <f t="shared" si="57"/>
        <v>240</v>
      </c>
      <c r="C105" s="42">
        <f t="shared" ref="C105:I105" si="79">C104</f>
        <v>78</v>
      </c>
      <c r="D105" s="51">
        <f t="shared" si="79"/>
        <v>100</v>
      </c>
      <c r="E105" s="56">
        <f t="shared" si="79"/>
        <v>0.2</v>
      </c>
      <c r="F105" s="57">
        <f t="shared" si="79"/>
        <v>980.23210993750001</v>
      </c>
      <c r="G105" s="58">
        <f t="shared" si="79"/>
        <v>2.6584931595742973E-4</v>
      </c>
      <c r="H105" s="58">
        <f t="shared" si="79"/>
        <v>4.3110319016750285E-4</v>
      </c>
      <c r="I105" s="48">
        <f t="shared" si="79"/>
        <v>78</v>
      </c>
      <c r="J105" s="49">
        <f t="shared" si="59"/>
        <v>4.7783624261100756E-3</v>
      </c>
      <c r="K105" s="50">
        <f t="shared" si="60"/>
        <v>13.951781116975265</v>
      </c>
      <c r="L105" s="51">
        <f t="shared" si="41"/>
        <v>4012523.9209634205</v>
      </c>
      <c r="M105" s="49">
        <f t="shared" si="42"/>
        <v>2.5083965069717912E-2</v>
      </c>
      <c r="N105" s="43">
        <f t="shared" si="43"/>
        <v>30.680315558285933</v>
      </c>
      <c r="O105" s="43">
        <f t="shared" si="44"/>
        <v>30.680315558285933</v>
      </c>
      <c r="P105" s="52">
        <f t="shared" si="61"/>
        <v>19.853208971528563</v>
      </c>
      <c r="Q105" s="52">
        <f t="shared" si="49"/>
        <v>32.194108500390357</v>
      </c>
      <c r="R105" s="54">
        <f t="shared" si="62"/>
        <v>8.8031107970115379</v>
      </c>
      <c r="S105" s="54">
        <f t="shared" si="50"/>
        <v>104.60483779147924</v>
      </c>
      <c r="T105" s="54">
        <f t="shared" si="51"/>
        <v>50.5335245298145</v>
      </c>
      <c r="U105" s="54">
        <f t="shared" si="52"/>
        <v>54.071313261664756</v>
      </c>
      <c r="V105" s="54">
        <f t="shared" si="45"/>
        <v>495.34583372438476</v>
      </c>
      <c r="W105" s="54">
        <f t="shared" si="46"/>
        <v>518.29255928014868</v>
      </c>
      <c r="X105" s="54">
        <f t="shared" si="47"/>
        <v>554.57757191451026</v>
      </c>
      <c r="Y105" s="54">
        <f t="shared" si="53"/>
        <v>1072.8701311946588</v>
      </c>
      <c r="Z105" s="43">
        <f t="shared" si="63"/>
        <v>13.200000000000001</v>
      </c>
      <c r="AA105" s="54">
        <f t="shared" si="64"/>
        <v>25.468241369957823</v>
      </c>
      <c r="AB105" s="54">
        <f t="shared" si="54"/>
        <v>32.194108500390357</v>
      </c>
      <c r="AC105" s="54">
        <f t="shared" si="55"/>
        <v>25.468241369957823</v>
      </c>
    </row>
    <row r="106" spans="1:29" x14ac:dyDescent="0.25">
      <c r="A106" s="61">
        <f t="shared" si="48"/>
        <v>14.097112170277091</v>
      </c>
      <c r="B106" s="43">
        <f t="shared" si="57"/>
        <v>242.5</v>
      </c>
      <c r="C106" s="42">
        <f t="shared" ref="C106:I106" si="80">C105</f>
        <v>78</v>
      </c>
      <c r="D106" s="51">
        <f t="shared" si="80"/>
        <v>100</v>
      </c>
      <c r="E106" s="56">
        <f t="shared" si="80"/>
        <v>0.2</v>
      </c>
      <c r="F106" s="57">
        <f t="shared" si="80"/>
        <v>980.23210993750001</v>
      </c>
      <c r="G106" s="58">
        <f t="shared" si="80"/>
        <v>2.6584931595742973E-4</v>
      </c>
      <c r="H106" s="58">
        <f t="shared" si="80"/>
        <v>4.3110319016750285E-4</v>
      </c>
      <c r="I106" s="48">
        <f t="shared" si="80"/>
        <v>78</v>
      </c>
      <c r="J106" s="49">
        <f t="shared" si="59"/>
        <v>4.7783624261100756E-3</v>
      </c>
      <c r="K106" s="50">
        <f t="shared" si="60"/>
        <v>14.097112170277091</v>
      </c>
      <c r="L106" s="51">
        <f t="shared" si="41"/>
        <v>4054321.045140123</v>
      </c>
      <c r="M106" s="49">
        <f t="shared" si="42"/>
        <v>2.5083365404662796E-2</v>
      </c>
      <c r="N106" s="43">
        <f t="shared" si="43"/>
        <v>31.322069013373703</v>
      </c>
      <c r="O106" s="43">
        <f t="shared" si="44"/>
        <v>31.322069013373703</v>
      </c>
      <c r="P106" s="52">
        <f t="shared" si="61"/>
        <v>20.06001323164865</v>
      </c>
      <c r="Q106" s="52">
        <f t="shared" si="49"/>
        <v>32.529463797269429</v>
      </c>
      <c r="R106" s="54">
        <f t="shared" si="62"/>
        <v>8.8031107970115379</v>
      </c>
      <c r="S106" s="54">
        <f t="shared" si="50"/>
        <v>106.43050425865394</v>
      </c>
      <c r="T106" s="54">
        <f t="shared" si="51"/>
        <v>51.382082245022353</v>
      </c>
      <c r="U106" s="54">
        <f t="shared" si="52"/>
        <v>55.048422013631594</v>
      </c>
      <c r="V106" s="54">
        <f t="shared" si="45"/>
        <v>503.66366892020415</v>
      </c>
      <c r="W106" s="54">
        <f t="shared" si="46"/>
        <v>532.48525403495375</v>
      </c>
      <c r="X106" s="54">
        <f t="shared" si="47"/>
        <v>570.48044180793431</v>
      </c>
      <c r="Y106" s="54">
        <f t="shared" si="53"/>
        <v>1102.9656958428882</v>
      </c>
      <c r="Z106" s="43">
        <f t="shared" si="63"/>
        <v>13.337500000000002</v>
      </c>
      <c r="AA106" s="54">
        <f t="shared" si="64"/>
        <v>25.047641974935317</v>
      </c>
      <c r="AB106" s="54">
        <f t="shared" si="54"/>
        <v>32.529463797269429</v>
      </c>
      <c r="AC106" s="54">
        <f t="shared" si="55"/>
        <v>25.047641974935317</v>
      </c>
    </row>
    <row r="107" spans="1:29" x14ac:dyDescent="0.25">
      <c r="A107" s="61">
        <f t="shared" si="48"/>
        <v>14.242443223578917</v>
      </c>
      <c r="B107" s="43">
        <f t="shared" si="57"/>
        <v>245</v>
      </c>
      <c r="C107" s="42">
        <f t="shared" ref="C107:I107" si="81">C106</f>
        <v>78</v>
      </c>
      <c r="D107" s="51">
        <f t="shared" si="81"/>
        <v>100</v>
      </c>
      <c r="E107" s="56">
        <f t="shared" si="81"/>
        <v>0.2</v>
      </c>
      <c r="F107" s="57">
        <f t="shared" si="81"/>
        <v>980.23210993750001</v>
      </c>
      <c r="G107" s="58">
        <f t="shared" si="81"/>
        <v>2.6584931595742973E-4</v>
      </c>
      <c r="H107" s="58">
        <f t="shared" si="81"/>
        <v>4.3110319016750285E-4</v>
      </c>
      <c r="I107" s="48">
        <f t="shared" si="81"/>
        <v>78</v>
      </c>
      <c r="J107" s="49">
        <f t="shared" si="59"/>
        <v>4.7783624261100756E-3</v>
      </c>
      <c r="K107" s="50">
        <f t="shared" si="60"/>
        <v>14.242443223578917</v>
      </c>
      <c r="L107" s="51">
        <f t="shared" si="41"/>
        <v>4096118.169316825</v>
      </c>
      <c r="M107" s="49">
        <f t="shared" si="42"/>
        <v>2.5082777342011798E-2</v>
      </c>
      <c r="N107" s="43">
        <f t="shared" si="43"/>
        <v>31.970464273400818</v>
      </c>
      <c r="O107" s="43">
        <f t="shared" si="44"/>
        <v>31.970464273400818</v>
      </c>
      <c r="P107" s="52">
        <f t="shared" si="61"/>
        <v>20.266817491768737</v>
      </c>
      <c r="Q107" s="52">
        <f t="shared" si="49"/>
        <v>32.864819094148487</v>
      </c>
      <c r="R107" s="54">
        <f t="shared" si="62"/>
        <v>8.8031107970115379</v>
      </c>
      <c r="S107" s="54">
        <f t="shared" si="50"/>
        <v>108.26945433570732</v>
      </c>
      <c r="T107" s="54">
        <f t="shared" si="51"/>
        <v>52.237281765169556</v>
      </c>
      <c r="U107" s="54">
        <f t="shared" si="52"/>
        <v>56.032172570537767</v>
      </c>
      <c r="V107" s="54">
        <f t="shared" si="45"/>
        <v>512.04660922071844</v>
      </c>
      <c r="W107" s="54">
        <f t="shared" si="46"/>
        <v>546.92880480626252</v>
      </c>
      <c r="X107" s="54">
        <f t="shared" si="47"/>
        <v>586.66163588810912</v>
      </c>
      <c r="Y107" s="54">
        <f t="shared" si="53"/>
        <v>1133.5904406943716</v>
      </c>
      <c r="Z107" s="43">
        <f t="shared" si="63"/>
        <v>13.475000000000001</v>
      </c>
      <c r="AA107" s="54">
        <f t="shared" si="64"/>
        <v>24.637576009135639</v>
      </c>
      <c r="AB107" s="54">
        <f t="shared" si="54"/>
        <v>32.864819094148487</v>
      </c>
      <c r="AC107" s="54">
        <f t="shared" si="55"/>
        <v>24.637576009135639</v>
      </c>
    </row>
    <row r="108" spans="1:29" x14ac:dyDescent="0.25">
      <c r="A108" s="61">
        <f t="shared" si="48"/>
        <v>14.387774276880743</v>
      </c>
      <c r="B108" s="43">
        <f t="shared" si="57"/>
        <v>247.5</v>
      </c>
      <c r="C108" s="42">
        <f t="shared" ref="C108:I108" si="82">C107</f>
        <v>78</v>
      </c>
      <c r="D108" s="51">
        <f t="shared" si="82"/>
        <v>100</v>
      </c>
      <c r="E108" s="56">
        <f t="shared" si="82"/>
        <v>0.2</v>
      </c>
      <c r="F108" s="57">
        <f t="shared" si="82"/>
        <v>980.23210993750001</v>
      </c>
      <c r="G108" s="58">
        <f t="shared" si="82"/>
        <v>2.6584931595742973E-4</v>
      </c>
      <c r="H108" s="58">
        <f t="shared" si="82"/>
        <v>4.3110319016750285E-4</v>
      </c>
      <c r="I108" s="48">
        <f t="shared" si="82"/>
        <v>78</v>
      </c>
      <c r="J108" s="49">
        <f t="shared" si="59"/>
        <v>4.7783624261100756E-3</v>
      </c>
      <c r="K108" s="50">
        <f t="shared" si="60"/>
        <v>14.387774276880743</v>
      </c>
      <c r="L108" s="51">
        <f t="shared" si="41"/>
        <v>4137915.2934935275</v>
      </c>
      <c r="M108" s="49">
        <f t="shared" si="42"/>
        <v>2.5082200542552426E-2</v>
      </c>
      <c r="N108" s="43">
        <f t="shared" si="43"/>
        <v>32.625501329662328</v>
      </c>
      <c r="O108" s="43">
        <f t="shared" si="44"/>
        <v>32.625501329662328</v>
      </c>
      <c r="P108" s="52">
        <f t="shared" si="61"/>
        <v>20.473621751888828</v>
      </c>
      <c r="Q108" s="52">
        <f t="shared" si="49"/>
        <v>33.200174391027566</v>
      </c>
      <c r="R108" s="54">
        <f t="shared" si="62"/>
        <v>8.8031107970115379</v>
      </c>
      <c r="S108" s="54">
        <f t="shared" si="50"/>
        <v>110.1216880052295</v>
      </c>
      <c r="T108" s="54">
        <f t="shared" si="51"/>
        <v>53.099123081551156</v>
      </c>
      <c r="U108" s="54">
        <f t="shared" si="52"/>
        <v>57.02256492367836</v>
      </c>
      <c r="V108" s="54">
        <f t="shared" si="45"/>
        <v>520.49465454059896</v>
      </c>
      <c r="W108" s="54">
        <f t="shared" si="46"/>
        <v>561.62534028563721</v>
      </c>
      <c r="X108" s="54">
        <f t="shared" si="47"/>
        <v>603.12328284659793</v>
      </c>
      <c r="Y108" s="54">
        <f t="shared" si="53"/>
        <v>1164.748623132235</v>
      </c>
      <c r="Z108" s="43">
        <f t="shared" si="63"/>
        <v>13.612500000000002</v>
      </c>
      <c r="AA108" s="54">
        <f t="shared" si="64"/>
        <v>24.237688408213238</v>
      </c>
      <c r="AB108" s="54">
        <f t="shared" si="54"/>
        <v>33.200174391027566</v>
      </c>
      <c r="AC108" s="54">
        <f t="shared" si="55"/>
        <v>24.237688408213238</v>
      </c>
    </row>
    <row r="109" spans="1:29" x14ac:dyDescent="0.25">
      <c r="A109" s="61">
        <f t="shared" si="48"/>
        <v>14.533105330182568</v>
      </c>
      <c r="B109" s="43">
        <f t="shared" si="57"/>
        <v>250</v>
      </c>
      <c r="C109" s="42">
        <f t="shared" ref="C109:I109" si="83">C108</f>
        <v>78</v>
      </c>
      <c r="D109" s="51">
        <f t="shared" si="83"/>
        <v>100</v>
      </c>
      <c r="E109" s="56">
        <f t="shared" si="83"/>
        <v>0.2</v>
      </c>
      <c r="F109" s="57">
        <f t="shared" si="83"/>
        <v>980.23210993750001</v>
      </c>
      <c r="G109" s="58">
        <f t="shared" si="83"/>
        <v>2.6584931595742973E-4</v>
      </c>
      <c r="H109" s="58">
        <f t="shared" si="83"/>
        <v>4.3110319016750285E-4</v>
      </c>
      <c r="I109" s="48">
        <f t="shared" si="83"/>
        <v>78</v>
      </c>
      <c r="J109" s="49">
        <f t="shared" si="59"/>
        <v>4.7783624261100756E-3</v>
      </c>
      <c r="K109" s="50">
        <f t="shared" si="60"/>
        <v>14.533105330182568</v>
      </c>
      <c r="L109" s="51">
        <f t="shared" si="41"/>
        <v>4179712.4176702294</v>
      </c>
      <c r="M109" s="49">
        <f t="shared" si="42"/>
        <v>2.5081634680277111E-2</v>
      </c>
      <c r="N109" s="43">
        <f t="shared" si="43"/>
        <v>33.287180173621188</v>
      </c>
      <c r="O109" s="43">
        <f t="shared" si="44"/>
        <v>33.287180173621188</v>
      </c>
      <c r="P109" s="52">
        <f t="shared" si="61"/>
        <v>20.680426012008919</v>
      </c>
      <c r="Q109" s="52">
        <f t="shared" si="49"/>
        <v>33.535529687906632</v>
      </c>
      <c r="R109" s="54">
        <f t="shared" si="62"/>
        <v>8.8031107970115379</v>
      </c>
      <c r="S109" s="54">
        <f t="shared" si="50"/>
        <v>111.98720525014639</v>
      </c>
      <c r="T109" s="54">
        <f t="shared" si="51"/>
        <v>53.967606185630103</v>
      </c>
      <c r="U109" s="54">
        <f t="shared" si="52"/>
        <v>58.019599064516271</v>
      </c>
      <c r="V109" s="54">
        <f t="shared" si="45"/>
        <v>529.00780479616276</v>
      </c>
      <c r="W109" s="54">
        <f t="shared" si="46"/>
        <v>576.57698916271477</v>
      </c>
      <c r="X109" s="54">
        <f t="shared" si="47"/>
        <v>619.86751137303702</v>
      </c>
      <c r="Y109" s="54">
        <f t="shared" si="53"/>
        <v>1196.4445005357518</v>
      </c>
      <c r="Z109" s="43">
        <f t="shared" si="63"/>
        <v>13.750000000000002</v>
      </c>
      <c r="AA109" s="54">
        <f t="shared" si="64"/>
        <v>23.847639185128216</v>
      </c>
      <c r="AB109" s="54">
        <f t="shared" si="54"/>
        <v>33.535529687906632</v>
      </c>
      <c r="AC109" s="54">
        <f t="shared" si="55"/>
        <v>23.847639185128216</v>
      </c>
    </row>
    <row r="110" spans="1:29" x14ac:dyDescent="0.25">
      <c r="A110" s="61">
        <f t="shared" si="48"/>
        <v>14.678436383484392</v>
      </c>
      <c r="B110" s="43">
        <f t="shared" si="57"/>
        <v>252.5</v>
      </c>
      <c r="C110" s="42">
        <f t="shared" ref="C110:I110" si="84">C109</f>
        <v>78</v>
      </c>
      <c r="D110" s="51">
        <f t="shared" si="84"/>
        <v>100</v>
      </c>
      <c r="E110" s="56">
        <f t="shared" si="84"/>
        <v>0.2</v>
      </c>
      <c r="F110" s="57">
        <f t="shared" si="84"/>
        <v>980.23210993750001</v>
      </c>
      <c r="G110" s="58">
        <f t="shared" si="84"/>
        <v>2.6584931595742973E-4</v>
      </c>
      <c r="H110" s="58">
        <f t="shared" si="84"/>
        <v>4.3110319016750285E-4</v>
      </c>
      <c r="I110" s="48">
        <f t="shared" si="84"/>
        <v>78</v>
      </c>
      <c r="J110" s="49">
        <f t="shared" si="59"/>
        <v>4.7783624261100756E-3</v>
      </c>
      <c r="K110" s="50">
        <f t="shared" si="60"/>
        <v>14.678436383484392</v>
      </c>
      <c r="L110" s="51">
        <f t="shared" si="41"/>
        <v>4221509.541846931</v>
      </c>
      <c r="M110" s="49">
        <f t="shared" si="42"/>
        <v>2.5081079441743648E-2</v>
      </c>
      <c r="N110" s="43">
        <f t="shared" si="43"/>
        <v>33.955500796903188</v>
      </c>
      <c r="O110" s="43">
        <f t="shared" si="44"/>
        <v>33.955500796903188</v>
      </c>
      <c r="P110" s="52">
        <f t="shared" si="61"/>
        <v>20.887230272129006</v>
      </c>
      <c r="Q110" s="52">
        <f t="shared" si="49"/>
        <v>33.87088498478569</v>
      </c>
      <c r="R110" s="54">
        <f t="shared" si="62"/>
        <v>8.8031107970115379</v>
      </c>
      <c r="S110" s="54">
        <f t="shared" si="50"/>
        <v>113.86600605370953</v>
      </c>
      <c r="T110" s="54">
        <f t="shared" si="51"/>
        <v>54.842731069032197</v>
      </c>
      <c r="U110" s="54">
        <f t="shared" si="52"/>
        <v>59.023274984677343</v>
      </c>
      <c r="V110" s="54">
        <f t="shared" si="45"/>
        <v>537.58605990532317</v>
      </c>
      <c r="W110" s="54">
        <f t="shared" si="46"/>
        <v>591.78588012524051</v>
      </c>
      <c r="X110" s="54">
        <f t="shared" si="47"/>
        <v>636.89645015517215</v>
      </c>
      <c r="Y110" s="54">
        <f t="shared" si="53"/>
        <v>1228.6823302804128</v>
      </c>
      <c r="Z110" s="43">
        <f t="shared" si="63"/>
        <v>13.887500000000001</v>
      </c>
      <c r="AA110" s="54">
        <f t="shared" si="64"/>
        <v>23.467102657233003</v>
      </c>
      <c r="AB110" s="54">
        <f t="shared" si="54"/>
        <v>33.87088498478569</v>
      </c>
      <c r="AC110" s="54">
        <f t="shared" si="55"/>
        <v>23.467102657233003</v>
      </c>
    </row>
    <row r="111" spans="1:29" x14ac:dyDescent="0.25">
      <c r="A111" s="61">
        <f t="shared" si="48"/>
        <v>14.823767436786218</v>
      </c>
      <c r="B111" s="43">
        <f t="shared" si="57"/>
        <v>255</v>
      </c>
      <c r="C111" s="42">
        <f t="shared" ref="C111:I111" si="85">C110</f>
        <v>78</v>
      </c>
      <c r="D111" s="51">
        <f t="shared" si="85"/>
        <v>100</v>
      </c>
      <c r="E111" s="56">
        <f t="shared" si="85"/>
        <v>0.2</v>
      </c>
      <c r="F111" s="57">
        <f t="shared" si="85"/>
        <v>980.23210993750001</v>
      </c>
      <c r="G111" s="58">
        <f t="shared" si="85"/>
        <v>2.6584931595742973E-4</v>
      </c>
      <c r="H111" s="58">
        <f t="shared" si="85"/>
        <v>4.3110319016750285E-4</v>
      </c>
      <c r="I111" s="48">
        <f t="shared" si="85"/>
        <v>78</v>
      </c>
      <c r="J111" s="49">
        <f t="shared" si="59"/>
        <v>4.7783624261100756E-3</v>
      </c>
      <c r="K111" s="50">
        <f t="shared" si="60"/>
        <v>14.823767436786218</v>
      </c>
      <c r="L111" s="51">
        <f t="shared" si="41"/>
        <v>4263306.6660236334</v>
      </c>
      <c r="M111" s="49">
        <f t="shared" si="42"/>
        <v>2.5080534525472684E-2</v>
      </c>
      <c r="N111" s="43">
        <f t="shared" si="43"/>
        <v>34.630463191292471</v>
      </c>
      <c r="O111" s="43">
        <f t="shared" si="44"/>
        <v>34.630463191292471</v>
      </c>
      <c r="P111" s="52">
        <f t="shared" si="61"/>
        <v>21.094034532249101</v>
      </c>
      <c r="Q111" s="52">
        <f t="shared" si="49"/>
        <v>34.206240281664755</v>
      </c>
      <c r="R111" s="54">
        <f t="shared" si="62"/>
        <v>8.8031107970115379</v>
      </c>
      <c r="S111" s="54">
        <f t="shared" si="50"/>
        <v>115.75809039948724</v>
      </c>
      <c r="T111" s="54">
        <f t="shared" si="51"/>
        <v>55.724497723541575</v>
      </c>
      <c r="U111" s="54">
        <f t="shared" si="52"/>
        <v>60.033592675945684</v>
      </c>
      <c r="V111" s="54">
        <f t="shared" si="45"/>
        <v>546.22941978754568</v>
      </c>
      <c r="W111" s="54">
        <f t="shared" si="46"/>
        <v>607.25414185910688</v>
      </c>
      <c r="X111" s="54">
        <f t="shared" si="47"/>
        <v>654.21222787889531</v>
      </c>
      <c r="Y111" s="54">
        <f t="shared" si="53"/>
        <v>1261.4663697380022</v>
      </c>
      <c r="Z111" s="43">
        <f t="shared" si="63"/>
        <v>14.025000000000002</v>
      </c>
      <c r="AA111" s="54">
        <f t="shared" si="64"/>
        <v>23.095766719783093</v>
      </c>
      <c r="AB111" s="54">
        <f t="shared" si="54"/>
        <v>34.206240281664755</v>
      </c>
      <c r="AC111" s="54">
        <f t="shared" si="55"/>
        <v>23.095766719783093</v>
      </c>
    </row>
    <row r="112" spans="1:29" x14ac:dyDescent="0.25">
      <c r="A112" s="61">
        <f t="shared" si="48"/>
        <v>14.969098490088044</v>
      </c>
      <c r="B112" s="43">
        <f t="shared" si="57"/>
        <v>257.5</v>
      </c>
      <c r="C112" s="42">
        <f t="shared" ref="C112:I112" si="86">C111</f>
        <v>78</v>
      </c>
      <c r="D112" s="51">
        <f t="shared" si="86"/>
        <v>100</v>
      </c>
      <c r="E112" s="56">
        <f t="shared" si="86"/>
        <v>0.2</v>
      </c>
      <c r="F112" s="57">
        <f t="shared" si="86"/>
        <v>980.23210993750001</v>
      </c>
      <c r="G112" s="58">
        <f t="shared" si="86"/>
        <v>2.6584931595742973E-4</v>
      </c>
      <c r="H112" s="58">
        <f t="shared" si="86"/>
        <v>4.3110319016750285E-4</v>
      </c>
      <c r="I112" s="48">
        <f t="shared" si="86"/>
        <v>78</v>
      </c>
      <c r="J112" s="49">
        <f t="shared" si="59"/>
        <v>4.7783624261100756E-3</v>
      </c>
      <c r="K112" s="50">
        <f t="shared" si="60"/>
        <v>14.969098490088044</v>
      </c>
      <c r="L112" s="51">
        <f t="shared" si="41"/>
        <v>4305103.7902003359</v>
      </c>
      <c r="M112" s="49">
        <f t="shared" si="42"/>
        <v>2.507999964137957E-2</v>
      </c>
      <c r="N112" s="43">
        <f t="shared" si="43"/>
        <v>35.31206734872687</v>
      </c>
      <c r="O112" s="43">
        <f t="shared" si="44"/>
        <v>35.31206734872687</v>
      </c>
      <c r="P112" s="52">
        <f t="shared" si="61"/>
        <v>21.300838792369184</v>
      </c>
      <c r="Q112" s="52">
        <f t="shared" si="49"/>
        <v>34.54159557854382</v>
      </c>
      <c r="R112" s="54">
        <f t="shared" si="62"/>
        <v>8.8031107970115379</v>
      </c>
      <c r="S112" s="54">
        <f t="shared" si="50"/>
        <v>117.6634582713552</v>
      </c>
      <c r="T112" s="54">
        <f t="shared" si="51"/>
        <v>56.612906141096055</v>
      </c>
      <c r="U112" s="54">
        <f t="shared" si="52"/>
        <v>61.050552130259149</v>
      </c>
      <c r="V112" s="54">
        <f t="shared" si="45"/>
        <v>554.93788436380237</v>
      </c>
      <c r="W112" s="54">
        <f t="shared" si="46"/>
        <v>622.98390304838608</v>
      </c>
      <c r="X112" s="54">
        <f t="shared" si="47"/>
        <v>671.81697322827904</v>
      </c>
      <c r="Y112" s="54">
        <f t="shared" si="53"/>
        <v>1294.8008762766651</v>
      </c>
      <c r="Z112" s="43">
        <f t="shared" si="63"/>
        <v>14.162500000000001</v>
      </c>
      <c r="AA112" s="54">
        <f t="shared" si="64"/>
        <v>22.733332162677119</v>
      </c>
      <c r="AB112" s="54">
        <f t="shared" si="54"/>
        <v>34.54159557854382</v>
      </c>
      <c r="AC112" s="54">
        <f t="shared" si="55"/>
        <v>22.733332162677119</v>
      </c>
    </row>
    <row r="113" spans="1:29" x14ac:dyDescent="0.25">
      <c r="A113" s="61">
        <f t="shared" si="48"/>
        <v>15.114429543389869</v>
      </c>
      <c r="B113" s="43">
        <f t="shared" si="57"/>
        <v>260</v>
      </c>
      <c r="C113" s="42">
        <f t="shared" ref="C113:I113" si="87">C112</f>
        <v>78</v>
      </c>
      <c r="D113" s="51">
        <f t="shared" si="87"/>
        <v>100</v>
      </c>
      <c r="E113" s="56">
        <f t="shared" si="87"/>
        <v>0.2</v>
      </c>
      <c r="F113" s="57">
        <f t="shared" si="87"/>
        <v>980.23210993750001</v>
      </c>
      <c r="G113" s="58">
        <f t="shared" si="87"/>
        <v>2.6584931595742973E-4</v>
      </c>
      <c r="H113" s="58">
        <f t="shared" si="87"/>
        <v>4.3110319016750285E-4</v>
      </c>
      <c r="I113" s="48">
        <f t="shared" si="87"/>
        <v>78</v>
      </c>
      <c r="J113" s="49">
        <f t="shared" si="59"/>
        <v>4.7783624261100756E-3</v>
      </c>
      <c r="K113" s="50">
        <f t="shared" si="60"/>
        <v>15.114429543389869</v>
      </c>
      <c r="L113" s="51">
        <f t="shared" si="41"/>
        <v>4346900.9143770393</v>
      </c>
      <c r="M113" s="49">
        <f t="shared" si="42"/>
        <v>2.5079474510238439E-2</v>
      </c>
      <c r="N113" s="43">
        <f t="shared" si="43"/>
        <v>36.000313261293613</v>
      </c>
      <c r="O113" s="43">
        <f t="shared" si="44"/>
        <v>36.000313261293613</v>
      </c>
      <c r="P113" s="52">
        <f t="shared" si="61"/>
        <v>21.507643052489275</v>
      </c>
      <c r="Q113" s="52">
        <f t="shared" si="49"/>
        <v>34.876950875422892</v>
      </c>
      <c r="R113" s="54">
        <f t="shared" si="62"/>
        <v>8.8031107970115379</v>
      </c>
      <c r="S113" s="54">
        <f t="shared" si="50"/>
        <v>119.58210965348785</v>
      </c>
      <c r="T113" s="54">
        <f t="shared" si="51"/>
        <v>57.507956313782884</v>
      </c>
      <c r="U113" s="54">
        <f t="shared" si="52"/>
        <v>62.074153339704964</v>
      </c>
      <c r="V113" s="54">
        <f t="shared" si="45"/>
        <v>563.7114535565297</v>
      </c>
      <c r="W113" s="54">
        <f t="shared" si="46"/>
        <v>638.97729237536532</v>
      </c>
      <c r="X113" s="54">
        <f t="shared" si="47"/>
        <v>689.71281488561078</v>
      </c>
      <c r="Y113" s="54">
        <f t="shared" si="53"/>
        <v>1328.6901072609762</v>
      </c>
      <c r="Z113" s="43">
        <f t="shared" si="63"/>
        <v>14.300000000000002</v>
      </c>
      <c r="AA113" s="54">
        <f t="shared" si="64"/>
        <v>22.379512027478295</v>
      </c>
      <c r="AB113" s="54">
        <f t="shared" si="54"/>
        <v>34.876950875422892</v>
      </c>
      <c r="AC113" s="54">
        <f t="shared" si="55"/>
        <v>22.379512027478295</v>
      </c>
    </row>
    <row r="114" spans="1:29" x14ac:dyDescent="0.25">
      <c r="A114" s="61">
        <f t="shared" si="48"/>
        <v>15.259760596691695</v>
      </c>
      <c r="B114" s="43">
        <f t="shared" si="57"/>
        <v>262.5</v>
      </c>
      <c r="C114" s="42">
        <f t="shared" ref="C114:I114" si="88">C113</f>
        <v>78</v>
      </c>
      <c r="D114" s="51">
        <f t="shared" si="88"/>
        <v>100</v>
      </c>
      <c r="E114" s="56">
        <f t="shared" si="88"/>
        <v>0.2</v>
      </c>
      <c r="F114" s="57">
        <f t="shared" si="88"/>
        <v>980.23210993750001</v>
      </c>
      <c r="G114" s="58">
        <f t="shared" si="88"/>
        <v>2.6584931595742973E-4</v>
      </c>
      <c r="H114" s="58">
        <f t="shared" si="88"/>
        <v>4.3110319016750285E-4</v>
      </c>
      <c r="I114" s="48">
        <f t="shared" si="88"/>
        <v>78</v>
      </c>
      <c r="J114" s="49">
        <f t="shared" si="59"/>
        <v>4.7783624261100756E-3</v>
      </c>
      <c r="K114" s="50">
        <f t="shared" si="60"/>
        <v>15.259760596691695</v>
      </c>
      <c r="L114" s="51">
        <f t="shared" si="41"/>
        <v>4388698.0385537408</v>
      </c>
      <c r="M114" s="49">
        <f t="shared" si="42"/>
        <v>2.5078958863176334E-2</v>
      </c>
      <c r="N114" s="43">
        <f t="shared" si="43"/>
        <v>36.695200921225116</v>
      </c>
      <c r="O114" s="43">
        <f t="shared" si="44"/>
        <v>36.695200921225116</v>
      </c>
      <c r="P114" s="52">
        <f t="shared" si="61"/>
        <v>21.714447312609366</v>
      </c>
      <c r="Q114" s="52">
        <f t="shared" si="49"/>
        <v>35.212306172301965</v>
      </c>
      <c r="R114" s="54">
        <f t="shared" si="62"/>
        <v>8.8031107970115379</v>
      </c>
      <c r="S114" s="54">
        <f t="shared" si="50"/>
        <v>121.51404453035001</v>
      </c>
      <c r="T114" s="54">
        <f t="shared" si="51"/>
        <v>58.409648233834481</v>
      </c>
      <c r="U114" s="54">
        <f t="shared" si="52"/>
        <v>63.104396296515532</v>
      </c>
      <c r="V114" s="54">
        <f t="shared" si="45"/>
        <v>572.55012728958741</v>
      </c>
      <c r="W114" s="54">
        <f t="shared" si="46"/>
        <v>655.2364385205791</v>
      </c>
      <c r="X114" s="54">
        <f t="shared" si="47"/>
        <v>707.90188153142424</v>
      </c>
      <c r="Y114" s="54">
        <f t="shared" si="53"/>
        <v>1363.1383200520033</v>
      </c>
      <c r="Z114" s="43">
        <f t="shared" si="63"/>
        <v>14.437500000000002</v>
      </c>
      <c r="AA114" s="54">
        <f t="shared" si="64"/>
        <v>22.034031001996176</v>
      </c>
      <c r="AB114" s="54">
        <f t="shared" si="54"/>
        <v>35.212306172301965</v>
      </c>
      <c r="AC114" s="54">
        <f t="shared" si="55"/>
        <v>22.034031001996176</v>
      </c>
    </row>
    <row r="115" spans="1:29" x14ac:dyDescent="0.25">
      <c r="A115" s="61">
        <f t="shared" si="48"/>
        <v>15.405091649993521</v>
      </c>
      <c r="B115" s="43">
        <f t="shared" si="57"/>
        <v>265</v>
      </c>
      <c r="C115" s="42">
        <f t="shared" ref="C115:I115" si="89">C114</f>
        <v>78</v>
      </c>
      <c r="D115" s="51">
        <f t="shared" si="89"/>
        <v>100</v>
      </c>
      <c r="E115" s="56">
        <f t="shared" si="89"/>
        <v>0.2</v>
      </c>
      <c r="F115" s="57">
        <f t="shared" si="89"/>
        <v>980.23210993750001</v>
      </c>
      <c r="G115" s="58">
        <f t="shared" si="89"/>
        <v>2.6584931595742973E-4</v>
      </c>
      <c r="H115" s="58">
        <f t="shared" si="89"/>
        <v>4.3110319016750285E-4</v>
      </c>
      <c r="I115" s="48">
        <f t="shared" si="89"/>
        <v>78</v>
      </c>
      <c r="J115" s="49">
        <f t="shared" si="59"/>
        <v>4.7783624261100756E-3</v>
      </c>
      <c r="K115" s="50">
        <f t="shared" si="60"/>
        <v>15.405091649993521</v>
      </c>
      <c r="L115" s="51">
        <f t="shared" si="41"/>
        <v>4430495.1627304433</v>
      </c>
      <c r="M115" s="49">
        <f t="shared" si="42"/>
        <v>2.5078452441195439E-2</v>
      </c>
      <c r="N115" s="43">
        <f t="shared" si="43"/>
        <v>37.396730320894989</v>
      </c>
      <c r="O115" s="43">
        <f t="shared" si="44"/>
        <v>37.396730320894989</v>
      </c>
      <c r="P115" s="52">
        <f t="shared" si="61"/>
        <v>21.921251572729457</v>
      </c>
      <c r="Q115" s="52">
        <f t="shared" si="49"/>
        <v>35.54766146918103</v>
      </c>
      <c r="R115" s="54">
        <f t="shared" si="62"/>
        <v>8.8031107970115379</v>
      </c>
      <c r="S115" s="54">
        <f t="shared" si="50"/>
        <v>123.45926288668893</v>
      </c>
      <c r="T115" s="54">
        <f t="shared" si="51"/>
        <v>59.317981893624449</v>
      </c>
      <c r="U115" s="54">
        <f t="shared" si="52"/>
        <v>64.141280993064484</v>
      </c>
      <c r="V115" s="54">
        <f t="shared" si="45"/>
        <v>581.45390548821911</v>
      </c>
      <c r="W115" s="54">
        <f t="shared" si="46"/>
        <v>671.76347016284103</v>
      </c>
      <c r="X115" s="54">
        <f t="shared" si="47"/>
        <v>726.38630184453359</v>
      </c>
      <c r="Y115" s="54">
        <f t="shared" si="53"/>
        <v>1398.1497720073746</v>
      </c>
      <c r="Z115" s="43">
        <f t="shared" si="63"/>
        <v>14.575000000000001</v>
      </c>
      <c r="AA115" s="54">
        <f t="shared" si="64"/>
        <v>21.696624849914659</v>
      </c>
      <c r="AB115" s="54">
        <f t="shared" si="54"/>
        <v>35.54766146918103</v>
      </c>
      <c r="AC115" s="54">
        <f t="shared" si="55"/>
        <v>21.696624849914659</v>
      </c>
    </row>
    <row r="116" spans="1:29" x14ac:dyDescent="0.25">
      <c r="A116" s="61">
        <f t="shared" si="48"/>
        <v>15.550422703295347</v>
      </c>
      <c r="B116" s="43">
        <f t="shared" si="57"/>
        <v>267.5</v>
      </c>
      <c r="C116" s="42">
        <f t="shared" ref="C116:I116" si="90">C115</f>
        <v>78</v>
      </c>
      <c r="D116" s="51">
        <f t="shared" si="90"/>
        <v>100</v>
      </c>
      <c r="E116" s="56">
        <f t="shared" si="90"/>
        <v>0.2</v>
      </c>
      <c r="F116" s="57">
        <f t="shared" si="90"/>
        <v>980.23210993750001</v>
      </c>
      <c r="G116" s="58">
        <f t="shared" si="90"/>
        <v>2.6584931595742973E-4</v>
      </c>
      <c r="H116" s="58">
        <f t="shared" si="90"/>
        <v>4.3110319016750285E-4</v>
      </c>
      <c r="I116" s="48">
        <f t="shared" si="90"/>
        <v>78</v>
      </c>
      <c r="J116" s="49">
        <f t="shared" si="59"/>
        <v>4.7783624261100756E-3</v>
      </c>
      <c r="K116" s="50">
        <f t="shared" si="60"/>
        <v>15.550422703295347</v>
      </c>
      <c r="L116" s="51">
        <f t="shared" si="41"/>
        <v>4472292.2869071458</v>
      </c>
      <c r="M116" s="49">
        <f t="shared" si="42"/>
        <v>2.5077954994721607E-2</v>
      </c>
      <c r="N116" s="43">
        <f t="shared" si="43"/>
        <v>38.104901452814126</v>
      </c>
      <c r="O116" s="43">
        <f t="shared" si="44"/>
        <v>38.104901452814126</v>
      </c>
      <c r="P116" s="52">
        <f t="shared" si="61"/>
        <v>22.128055832849544</v>
      </c>
      <c r="Q116" s="52">
        <f t="shared" si="49"/>
        <v>35.883016766060095</v>
      </c>
      <c r="R116" s="54">
        <f t="shared" si="62"/>
        <v>8.8031107970115379</v>
      </c>
      <c r="S116" s="54">
        <f t="shared" si="50"/>
        <v>125.41776470752636</v>
      </c>
      <c r="T116" s="54">
        <f t="shared" si="51"/>
        <v>60.232957285663673</v>
      </c>
      <c r="U116" s="54">
        <f t="shared" si="52"/>
        <v>65.184807421862686</v>
      </c>
      <c r="V116" s="54">
        <f t="shared" si="45"/>
        <v>590.42278807901414</v>
      </c>
      <c r="W116" s="54">
        <f t="shared" si="46"/>
        <v>688.5605159792749</v>
      </c>
      <c r="X116" s="54">
        <f t="shared" si="47"/>
        <v>745.16820450206274</v>
      </c>
      <c r="Y116" s="54">
        <f t="shared" si="53"/>
        <v>1433.7287204813376</v>
      </c>
      <c r="Z116" s="43">
        <f t="shared" si="63"/>
        <v>14.712500000000002</v>
      </c>
      <c r="AA116" s="54">
        <f t="shared" si="64"/>
        <v>21.367039873141426</v>
      </c>
      <c r="AB116" s="54">
        <f t="shared" si="54"/>
        <v>35.883016766060095</v>
      </c>
      <c r="AC116" s="54">
        <f t="shared" si="55"/>
        <v>21.367039873141426</v>
      </c>
    </row>
    <row r="117" spans="1:29" x14ac:dyDescent="0.25">
      <c r="A117" s="61">
        <f t="shared" si="48"/>
        <v>15.695753756597172</v>
      </c>
      <c r="B117" s="43">
        <f t="shared" si="57"/>
        <v>270</v>
      </c>
      <c r="C117" s="42">
        <f t="shared" ref="C117:I117" si="91">C116</f>
        <v>78</v>
      </c>
      <c r="D117" s="51">
        <f t="shared" si="91"/>
        <v>100</v>
      </c>
      <c r="E117" s="56">
        <f t="shared" si="91"/>
        <v>0.2</v>
      </c>
      <c r="F117" s="57">
        <f t="shared" si="91"/>
        <v>980.23210993750001</v>
      </c>
      <c r="G117" s="58">
        <f t="shared" si="91"/>
        <v>2.6584931595742973E-4</v>
      </c>
      <c r="H117" s="58">
        <f t="shared" si="91"/>
        <v>4.3110319016750285E-4</v>
      </c>
      <c r="I117" s="48">
        <f t="shared" si="91"/>
        <v>78</v>
      </c>
      <c r="J117" s="49">
        <f t="shared" si="59"/>
        <v>4.7783624261100756E-3</v>
      </c>
      <c r="K117" s="50">
        <f t="shared" si="60"/>
        <v>15.695753756597172</v>
      </c>
      <c r="L117" s="51">
        <f t="shared" si="41"/>
        <v>4514089.4110838473</v>
      </c>
      <c r="M117" s="49">
        <f t="shared" si="42"/>
        <v>2.5077466283177537E-2</v>
      </c>
      <c r="N117" s="43">
        <f t="shared" si="43"/>
        <v>38.819714309626988</v>
      </c>
      <c r="O117" s="43">
        <f t="shared" si="44"/>
        <v>38.819714309626988</v>
      </c>
      <c r="P117" s="52">
        <f t="shared" si="61"/>
        <v>22.334860092969635</v>
      </c>
      <c r="Q117" s="52">
        <f t="shared" si="49"/>
        <v>36.21837206293916</v>
      </c>
      <c r="R117" s="54">
        <f t="shared" si="62"/>
        <v>8.8031107970115379</v>
      </c>
      <c r="S117" s="54">
        <f t="shared" si="50"/>
        <v>127.38954997815124</v>
      </c>
      <c r="T117" s="54">
        <f t="shared" si="51"/>
        <v>61.154574402596623</v>
      </c>
      <c r="U117" s="54">
        <f t="shared" si="52"/>
        <v>66.2349755755546</v>
      </c>
      <c r="V117" s="54">
        <f t="shared" si="45"/>
        <v>599.45677498987118</v>
      </c>
      <c r="W117" s="54">
        <f t="shared" si="46"/>
        <v>705.62970464534567</v>
      </c>
      <c r="X117" s="54">
        <f t="shared" si="47"/>
        <v>764.24971817947608</v>
      </c>
      <c r="Y117" s="54">
        <f t="shared" si="53"/>
        <v>1469.8794228248216</v>
      </c>
      <c r="Z117" s="43">
        <f t="shared" si="63"/>
        <v>14.850000000000001</v>
      </c>
      <c r="AA117" s="54">
        <f t="shared" si="64"/>
        <v>21.045032404728076</v>
      </c>
      <c r="AB117" s="54">
        <f t="shared" si="54"/>
        <v>36.21837206293916</v>
      </c>
      <c r="AC117" s="54">
        <f t="shared" si="55"/>
        <v>21.045032404728076</v>
      </c>
    </row>
    <row r="118" spans="1:29" x14ac:dyDescent="0.25">
      <c r="A118" s="61">
        <f t="shared" si="48"/>
        <v>15.841084809898998</v>
      </c>
      <c r="B118" s="43">
        <f t="shared" si="57"/>
        <v>272.5</v>
      </c>
      <c r="C118" s="42">
        <f t="shared" ref="C118:I118" si="92">C117</f>
        <v>78</v>
      </c>
      <c r="D118" s="51">
        <f t="shared" si="92"/>
        <v>100</v>
      </c>
      <c r="E118" s="56">
        <f t="shared" si="92"/>
        <v>0.2</v>
      </c>
      <c r="F118" s="57">
        <f t="shared" si="92"/>
        <v>980.23210993750001</v>
      </c>
      <c r="G118" s="58">
        <f t="shared" si="92"/>
        <v>2.6584931595742973E-4</v>
      </c>
      <c r="H118" s="58">
        <f t="shared" si="92"/>
        <v>4.3110319016750285E-4</v>
      </c>
      <c r="I118" s="48">
        <f t="shared" si="92"/>
        <v>78</v>
      </c>
      <c r="J118" s="49">
        <f t="shared" si="59"/>
        <v>4.7783624261100756E-3</v>
      </c>
      <c r="K118" s="50">
        <f t="shared" si="60"/>
        <v>15.841084809898998</v>
      </c>
      <c r="L118" s="51">
        <f t="shared" si="41"/>
        <v>4555886.5352605497</v>
      </c>
      <c r="M118" s="49">
        <f t="shared" si="42"/>
        <v>2.5076986074578991E-2</v>
      </c>
      <c r="N118" s="43">
        <f t="shared" si="43"/>
        <v>39.541168884107982</v>
      </c>
      <c r="O118" s="43">
        <f t="shared" si="44"/>
        <v>39.541168884107982</v>
      </c>
      <c r="P118" s="52">
        <f t="shared" si="61"/>
        <v>22.541664353089725</v>
      </c>
      <c r="Q118" s="52">
        <f t="shared" si="49"/>
        <v>36.553727359818225</v>
      </c>
      <c r="R118" s="54">
        <f t="shared" si="62"/>
        <v>8.8031107970115379</v>
      </c>
      <c r="S118" s="54">
        <f t="shared" si="50"/>
        <v>129.37461868411239</v>
      </c>
      <c r="T118" s="54">
        <f t="shared" si="51"/>
        <v>62.082833237197704</v>
      </c>
      <c r="U118" s="54">
        <f t="shared" si="52"/>
        <v>67.291785446914659</v>
      </c>
      <c r="V118" s="54">
        <f t="shared" si="45"/>
        <v>608.55586614996253</v>
      </c>
      <c r="W118" s="54">
        <f t="shared" si="46"/>
        <v>722.97316483488783</v>
      </c>
      <c r="X118" s="54">
        <f t="shared" si="47"/>
        <v>783.63297155060877</v>
      </c>
      <c r="Y118" s="54">
        <f t="shared" si="53"/>
        <v>1506.6061363854965</v>
      </c>
      <c r="Z118" s="43">
        <f t="shared" si="63"/>
        <v>14.987500000000002</v>
      </c>
      <c r="AA118" s="54">
        <f t="shared" si="64"/>
        <v>20.730368330369274</v>
      </c>
      <c r="AB118" s="54">
        <f t="shared" si="54"/>
        <v>36.553727359818225</v>
      </c>
      <c r="AC118" s="54">
        <f t="shared" si="55"/>
        <v>20.730368330369274</v>
      </c>
    </row>
    <row r="119" spans="1:29" x14ac:dyDescent="0.25">
      <c r="A119" s="61">
        <f t="shared" si="48"/>
        <v>15.986415863200824</v>
      </c>
      <c r="B119" s="43">
        <f t="shared" si="57"/>
        <v>275</v>
      </c>
      <c r="C119" s="42">
        <f t="shared" ref="C119:I119" si="93">C118</f>
        <v>78</v>
      </c>
      <c r="D119" s="51">
        <f t="shared" si="93"/>
        <v>100</v>
      </c>
      <c r="E119" s="56">
        <f t="shared" si="93"/>
        <v>0.2</v>
      </c>
      <c r="F119" s="57">
        <f t="shared" si="93"/>
        <v>980.23210993750001</v>
      </c>
      <c r="G119" s="58">
        <f t="shared" si="93"/>
        <v>2.6584931595742973E-4</v>
      </c>
      <c r="H119" s="58">
        <f t="shared" si="93"/>
        <v>4.3110319016750285E-4</v>
      </c>
      <c r="I119" s="48">
        <f t="shared" si="93"/>
        <v>78</v>
      </c>
      <c r="J119" s="49">
        <f t="shared" si="59"/>
        <v>4.7783624261100756E-3</v>
      </c>
      <c r="K119" s="50">
        <f t="shared" si="60"/>
        <v>15.986415863200824</v>
      </c>
      <c r="L119" s="51">
        <f t="shared" si="41"/>
        <v>4597683.6594372522</v>
      </c>
      <c r="M119" s="49">
        <f t="shared" si="42"/>
        <v>2.5076514145152665E-2</v>
      </c>
      <c r="N119" s="43">
        <f t="shared" si="43"/>
        <v>40.269265169158011</v>
      </c>
      <c r="O119" s="43">
        <f t="shared" si="44"/>
        <v>40.269265169158011</v>
      </c>
      <c r="P119" s="52">
        <f t="shared" si="61"/>
        <v>22.748468613209813</v>
      </c>
      <c r="Q119" s="52">
        <f t="shared" si="49"/>
        <v>36.889082656697298</v>
      </c>
      <c r="R119" s="54">
        <f t="shared" si="62"/>
        <v>8.8031107970115379</v>
      </c>
      <c r="S119" s="54">
        <f t="shared" si="50"/>
        <v>131.37297081121159</v>
      </c>
      <c r="T119" s="54">
        <f t="shared" si="51"/>
        <v>63.017733782367827</v>
      </c>
      <c r="U119" s="54">
        <f t="shared" si="52"/>
        <v>68.355237028843774</v>
      </c>
      <c r="V119" s="54">
        <f t="shared" si="45"/>
        <v>617.72006148970081</v>
      </c>
      <c r="W119" s="54">
        <f t="shared" si="46"/>
        <v>740.59302522013468</v>
      </c>
      <c r="X119" s="54">
        <f t="shared" si="47"/>
        <v>803.32009328769391</v>
      </c>
      <c r="Y119" s="54">
        <f t="shared" si="53"/>
        <v>1543.9131185078286</v>
      </c>
      <c r="Z119" s="43">
        <f t="shared" si="63"/>
        <v>15.125000000000002</v>
      </c>
      <c r="AA119" s="54">
        <f t="shared" si="64"/>
        <v>20.422822636635324</v>
      </c>
      <c r="AB119" s="54">
        <f t="shared" si="54"/>
        <v>36.889082656697298</v>
      </c>
      <c r="AC119" s="54">
        <f t="shared" si="55"/>
        <v>20.422822636635324</v>
      </c>
    </row>
    <row r="120" spans="1:29" x14ac:dyDescent="0.25">
      <c r="A120" s="61">
        <f t="shared" si="48"/>
        <v>16.131746916502649</v>
      </c>
      <c r="B120" s="43">
        <f t="shared" si="57"/>
        <v>277.5</v>
      </c>
      <c r="C120" s="42">
        <f t="shared" ref="C120:I120" si="94">C119</f>
        <v>78</v>
      </c>
      <c r="D120" s="51">
        <f t="shared" si="94"/>
        <v>100</v>
      </c>
      <c r="E120" s="56">
        <f t="shared" si="94"/>
        <v>0.2</v>
      </c>
      <c r="F120" s="57">
        <f t="shared" si="94"/>
        <v>980.23210993750001</v>
      </c>
      <c r="G120" s="58">
        <f t="shared" si="94"/>
        <v>2.6584931595742973E-4</v>
      </c>
      <c r="H120" s="58">
        <f t="shared" si="94"/>
        <v>4.3110319016750285E-4</v>
      </c>
      <c r="I120" s="48">
        <f t="shared" si="94"/>
        <v>78</v>
      </c>
      <c r="J120" s="49">
        <f t="shared" si="59"/>
        <v>4.7783624261100756E-3</v>
      </c>
      <c r="K120" s="50">
        <f t="shared" si="60"/>
        <v>16.131746916502649</v>
      </c>
      <c r="L120" s="51">
        <f t="shared" si="41"/>
        <v>4639480.7836139547</v>
      </c>
      <c r="M120" s="49">
        <f t="shared" si="42"/>
        <v>2.5076050278974259E-2</v>
      </c>
      <c r="N120" s="43">
        <f t="shared" si="43"/>
        <v>41.004003157801073</v>
      </c>
      <c r="O120" s="43">
        <f t="shared" si="44"/>
        <v>41.004003157801073</v>
      </c>
      <c r="P120" s="52">
        <f t="shared" si="61"/>
        <v>22.955272873329903</v>
      </c>
      <c r="Q120" s="52">
        <f t="shared" si="49"/>
        <v>37.22443795357637</v>
      </c>
      <c r="R120" s="54">
        <f t="shared" si="62"/>
        <v>8.8031107970115379</v>
      </c>
      <c r="S120" s="54">
        <f t="shared" si="50"/>
        <v>133.38460634549688</v>
      </c>
      <c r="T120" s="54">
        <f t="shared" si="51"/>
        <v>63.959276031130976</v>
      </c>
      <c r="U120" s="54">
        <f t="shared" si="52"/>
        <v>69.425330314365894</v>
      </c>
      <c r="V120" s="54">
        <f t="shared" si="45"/>
        <v>626.94936094070488</v>
      </c>
      <c r="W120" s="54">
        <f t="shared" si="46"/>
        <v>758.49141447174554</v>
      </c>
      <c r="X120" s="54">
        <f t="shared" si="47"/>
        <v>823.31321206139046</v>
      </c>
      <c r="Y120" s="54">
        <f t="shared" si="53"/>
        <v>1581.8046265331359</v>
      </c>
      <c r="Z120" s="43">
        <f t="shared" si="63"/>
        <v>15.262500000000001</v>
      </c>
      <c r="AA120" s="54">
        <f t="shared" si="64"/>
        <v>20.122178984227045</v>
      </c>
      <c r="AB120" s="54">
        <f t="shared" si="54"/>
        <v>37.22443795357637</v>
      </c>
      <c r="AC120" s="54">
        <f t="shared" si="55"/>
        <v>20.122178984227045</v>
      </c>
    </row>
    <row r="121" spans="1:29" x14ac:dyDescent="0.25">
      <c r="A121" s="61">
        <f t="shared" si="48"/>
        <v>16.277077969804477</v>
      </c>
      <c r="B121" s="43">
        <f t="shared" si="57"/>
        <v>280</v>
      </c>
      <c r="C121" s="42">
        <f t="shared" ref="C121:I121" si="95">C120</f>
        <v>78</v>
      </c>
      <c r="D121" s="51">
        <f t="shared" si="95"/>
        <v>100</v>
      </c>
      <c r="E121" s="56">
        <f t="shared" si="95"/>
        <v>0.2</v>
      </c>
      <c r="F121" s="57">
        <f t="shared" si="95"/>
        <v>980.23210993750001</v>
      </c>
      <c r="G121" s="58">
        <f t="shared" si="95"/>
        <v>2.6584931595742973E-4</v>
      </c>
      <c r="H121" s="58">
        <f t="shared" si="95"/>
        <v>4.3110319016750285E-4</v>
      </c>
      <c r="I121" s="48">
        <f t="shared" si="95"/>
        <v>78</v>
      </c>
      <c r="J121" s="49">
        <f t="shared" si="59"/>
        <v>4.7783624261100756E-3</v>
      </c>
      <c r="K121" s="50">
        <f t="shared" si="60"/>
        <v>16.277077969804477</v>
      </c>
      <c r="L121" s="51">
        <f t="shared" si="41"/>
        <v>4681277.9077906581</v>
      </c>
      <c r="M121" s="49">
        <f t="shared" si="42"/>
        <v>2.5075594267625741E-2</v>
      </c>
      <c r="N121" s="43">
        <f t="shared" si="43"/>
        <v>41.745382843181176</v>
      </c>
      <c r="O121" s="43">
        <f t="shared" si="44"/>
        <v>41.745382843181176</v>
      </c>
      <c r="P121" s="52">
        <f t="shared" si="61"/>
        <v>23.162077133449991</v>
      </c>
      <c r="Q121" s="52">
        <f t="shared" si="49"/>
        <v>37.559793250455421</v>
      </c>
      <c r="R121" s="54">
        <f t="shared" si="62"/>
        <v>8.8031107970115379</v>
      </c>
      <c r="S121" s="54">
        <f t="shared" si="50"/>
        <v>135.40952527325624</v>
      </c>
      <c r="T121" s="54">
        <f t="shared" si="51"/>
        <v>64.907459976631174</v>
      </c>
      <c r="U121" s="54">
        <f t="shared" si="52"/>
        <v>70.502065296625048</v>
      </c>
      <c r="V121" s="54">
        <f t="shared" si="45"/>
        <v>636.24376443577012</v>
      </c>
      <c r="W121" s="54">
        <f t="shared" si="46"/>
        <v>776.67046125883439</v>
      </c>
      <c r="X121" s="54">
        <f t="shared" si="47"/>
        <v>843.6144565408124</v>
      </c>
      <c r="Y121" s="54">
        <f t="shared" si="53"/>
        <v>1620.2849177996468</v>
      </c>
      <c r="Z121" s="43">
        <f t="shared" si="63"/>
        <v>15.400000000000002</v>
      </c>
      <c r="AA121" s="54">
        <f t="shared" si="64"/>
        <v>19.82822930466487</v>
      </c>
      <c r="AB121" s="54">
        <f t="shared" si="54"/>
        <v>37.559793250455421</v>
      </c>
      <c r="AC121" s="54">
        <f t="shared" si="55"/>
        <v>19.82822930466487</v>
      </c>
    </row>
    <row r="122" spans="1:29" x14ac:dyDescent="0.25">
      <c r="A122" s="61">
        <f t="shared" si="48"/>
        <v>16.422409023106301</v>
      </c>
      <c r="B122" s="43">
        <f t="shared" si="57"/>
        <v>282.5</v>
      </c>
      <c r="C122" s="42">
        <f t="shared" ref="C122:I122" si="96">C121</f>
        <v>78</v>
      </c>
      <c r="D122" s="51">
        <f t="shared" si="96"/>
        <v>100</v>
      </c>
      <c r="E122" s="56">
        <f t="shared" si="96"/>
        <v>0.2</v>
      </c>
      <c r="F122" s="57">
        <f t="shared" si="96"/>
        <v>980.23210993750001</v>
      </c>
      <c r="G122" s="58">
        <f t="shared" si="96"/>
        <v>2.6584931595742973E-4</v>
      </c>
      <c r="H122" s="58">
        <f t="shared" si="96"/>
        <v>4.3110319016750285E-4</v>
      </c>
      <c r="I122" s="48">
        <f t="shared" si="96"/>
        <v>78</v>
      </c>
      <c r="J122" s="49">
        <f t="shared" si="59"/>
        <v>4.7783624261100756E-3</v>
      </c>
      <c r="K122" s="50">
        <f t="shared" si="60"/>
        <v>16.422409023106301</v>
      </c>
      <c r="L122" s="51">
        <f t="shared" si="41"/>
        <v>4723075.0319673587</v>
      </c>
      <c r="M122" s="49">
        <f t="shared" si="42"/>
        <v>2.5075145909870256E-2</v>
      </c>
      <c r="N122" s="43">
        <f t="shared" si="43"/>
        <v>42.493404218558936</v>
      </c>
      <c r="O122" s="43">
        <f t="shared" si="44"/>
        <v>42.493404218558936</v>
      </c>
      <c r="P122" s="52">
        <f t="shared" si="61"/>
        <v>23.368881393570074</v>
      </c>
      <c r="Q122" s="52">
        <f t="shared" si="49"/>
        <v>37.895148547334486</v>
      </c>
      <c r="R122" s="54">
        <f t="shared" si="62"/>
        <v>8.8031107970115379</v>
      </c>
      <c r="S122" s="54">
        <f t="shared" si="50"/>
        <v>137.44772758101089</v>
      </c>
      <c r="T122" s="54">
        <f t="shared" si="51"/>
        <v>65.862285612129014</v>
      </c>
      <c r="U122" s="54">
        <f t="shared" si="52"/>
        <v>71.585441968881881</v>
      </c>
      <c r="V122" s="54">
        <f t="shared" si="45"/>
        <v>645.6032719088347</v>
      </c>
      <c r="W122" s="54">
        <f t="shared" si="46"/>
        <v>795.1322942489935</v>
      </c>
      <c r="X122" s="54">
        <f t="shared" si="47"/>
        <v>864.22595539355257</v>
      </c>
      <c r="Y122" s="54">
        <f t="shared" si="53"/>
        <v>1659.3582496425461</v>
      </c>
      <c r="Z122" s="43">
        <f t="shared" si="63"/>
        <v>15.537500000000001</v>
      </c>
      <c r="AA122" s="54">
        <f t="shared" si="64"/>
        <v>19.540773418938102</v>
      </c>
      <c r="AB122" s="54">
        <f t="shared" si="54"/>
        <v>37.895148547334486</v>
      </c>
      <c r="AC122" s="54">
        <f t="shared" si="55"/>
        <v>19.540773418938102</v>
      </c>
    </row>
    <row r="123" spans="1:29" x14ac:dyDescent="0.25">
      <c r="A123" s="61">
        <f t="shared" si="48"/>
        <v>16.567740076408128</v>
      </c>
      <c r="B123" s="43">
        <f t="shared" si="57"/>
        <v>285</v>
      </c>
      <c r="C123" s="42">
        <f t="shared" ref="C123:I123" si="97">C122</f>
        <v>78</v>
      </c>
      <c r="D123" s="51">
        <f t="shared" si="97"/>
        <v>100</v>
      </c>
      <c r="E123" s="56">
        <f t="shared" si="97"/>
        <v>0.2</v>
      </c>
      <c r="F123" s="57">
        <f t="shared" si="97"/>
        <v>980.23210993750001</v>
      </c>
      <c r="G123" s="58">
        <f t="shared" si="97"/>
        <v>2.6584931595742973E-4</v>
      </c>
      <c r="H123" s="58">
        <f t="shared" si="97"/>
        <v>4.3110319016750285E-4</v>
      </c>
      <c r="I123" s="48">
        <f t="shared" si="97"/>
        <v>78</v>
      </c>
      <c r="J123" s="49">
        <f t="shared" si="59"/>
        <v>4.7783624261100756E-3</v>
      </c>
      <c r="K123" s="50">
        <f t="shared" si="60"/>
        <v>16.567740076408128</v>
      </c>
      <c r="L123" s="51">
        <f t="shared" si="41"/>
        <v>4764872.1561440621</v>
      </c>
      <c r="M123" s="49">
        <f t="shared" si="42"/>
        <v>2.5074705011344064E-2</v>
      </c>
      <c r="N123" s="43">
        <f t="shared" si="43"/>
        <v>43.248067277308969</v>
      </c>
      <c r="O123" s="43">
        <f t="shared" si="44"/>
        <v>43.248067277308969</v>
      </c>
      <c r="P123" s="52">
        <f t="shared" si="61"/>
        <v>23.575685653690165</v>
      </c>
      <c r="Q123" s="52">
        <f t="shared" si="49"/>
        <v>38.230503844213551</v>
      </c>
      <c r="R123" s="54">
        <f t="shared" si="62"/>
        <v>8.8031107970115379</v>
      </c>
      <c r="S123" s="54">
        <f t="shared" si="50"/>
        <v>139.49921325551014</v>
      </c>
      <c r="T123" s="54">
        <f t="shared" si="51"/>
        <v>66.823752930999134</v>
      </c>
      <c r="U123" s="54">
        <f t="shared" si="52"/>
        <v>72.675460324510979</v>
      </c>
      <c r="V123" s="54">
        <f t="shared" si="45"/>
        <v>655.02788329495479</v>
      </c>
      <c r="W123" s="54">
        <f t="shared" si="46"/>
        <v>813.87904210832266</v>
      </c>
      <c r="X123" s="54">
        <f t="shared" si="47"/>
        <v>885.14983728571065</v>
      </c>
      <c r="Y123" s="54">
        <f t="shared" si="53"/>
        <v>1699.0288793940333</v>
      </c>
      <c r="Z123" s="43">
        <f t="shared" si="63"/>
        <v>15.675000000000002</v>
      </c>
      <c r="AA123" s="54">
        <f t="shared" si="64"/>
        <v>19.259618676744044</v>
      </c>
      <c r="AB123" s="54">
        <f t="shared" si="54"/>
        <v>38.230503844213551</v>
      </c>
      <c r="AC123" s="54">
        <f t="shared" si="55"/>
        <v>19.259618676744044</v>
      </c>
    </row>
    <row r="124" spans="1:29" x14ac:dyDescent="0.25">
      <c r="A124" s="61">
        <f t="shared" si="48"/>
        <v>16.713071129709952</v>
      </c>
      <c r="B124" s="43">
        <f t="shared" si="57"/>
        <v>287.5</v>
      </c>
      <c r="C124" s="42">
        <f t="shared" ref="C124:I124" si="98">C123</f>
        <v>78</v>
      </c>
      <c r="D124" s="51">
        <f t="shared" si="98"/>
        <v>100</v>
      </c>
      <c r="E124" s="56">
        <f t="shared" si="98"/>
        <v>0.2</v>
      </c>
      <c r="F124" s="57">
        <f t="shared" si="98"/>
        <v>980.23210993750001</v>
      </c>
      <c r="G124" s="58">
        <f t="shared" si="98"/>
        <v>2.6584931595742973E-4</v>
      </c>
      <c r="H124" s="58">
        <f t="shared" si="98"/>
        <v>4.3110319016750285E-4</v>
      </c>
      <c r="I124" s="48">
        <f t="shared" si="98"/>
        <v>78</v>
      </c>
      <c r="J124" s="49">
        <f t="shared" si="59"/>
        <v>4.7783624261100756E-3</v>
      </c>
      <c r="K124" s="50">
        <f t="shared" si="60"/>
        <v>16.713071129709952</v>
      </c>
      <c r="L124" s="51">
        <f t="shared" si="41"/>
        <v>4806669.2803207636</v>
      </c>
      <c r="M124" s="49">
        <f t="shared" si="42"/>
        <v>2.5074271384264074E-2</v>
      </c>
      <c r="N124" s="43">
        <f t="shared" si="43"/>
        <v>44.009372012916565</v>
      </c>
      <c r="O124" s="43">
        <f t="shared" si="44"/>
        <v>44.009372012916565</v>
      </c>
      <c r="P124" s="52">
        <f t="shared" si="61"/>
        <v>23.782489913810249</v>
      </c>
      <c r="Q124" s="52">
        <f t="shared" si="49"/>
        <v>38.565859141092616</v>
      </c>
      <c r="R124" s="54">
        <f t="shared" si="62"/>
        <v>8.8031107970115379</v>
      </c>
      <c r="S124" s="54">
        <f t="shared" si="50"/>
        <v>141.56398228372447</v>
      </c>
      <c r="T124" s="54">
        <f t="shared" si="51"/>
        <v>67.79186192672681</v>
      </c>
      <c r="U124" s="54">
        <f t="shared" si="52"/>
        <v>73.772120356997632</v>
      </c>
      <c r="V124" s="54">
        <f t="shared" si="45"/>
        <v>664.5175985302709</v>
      </c>
      <c r="W124" s="54">
        <f t="shared" si="46"/>
        <v>832.91283350145113</v>
      </c>
      <c r="X124" s="54">
        <f t="shared" si="47"/>
        <v>906.38823088191532</v>
      </c>
      <c r="Y124" s="54">
        <f t="shared" si="53"/>
        <v>1739.3010643833663</v>
      </c>
      <c r="Z124" s="43">
        <f t="shared" si="63"/>
        <v>15.812500000000002</v>
      </c>
      <c r="AA124" s="54">
        <f t="shared" si="64"/>
        <v>18.984579615043778</v>
      </c>
      <c r="AB124" s="54">
        <f t="shared" si="54"/>
        <v>38.565859141092616</v>
      </c>
      <c r="AC124" s="54">
        <f t="shared" si="55"/>
        <v>18.984579615043778</v>
      </c>
    </row>
    <row r="125" spans="1:29" x14ac:dyDescent="0.25">
      <c r="A125" s="61">
        <f t="shared" si="48"/>
        <v>16.85840218301178</v>
      </c>
      <c r="B125" s="43">
        <f t="shared" si="57"/>
        <v>290</v>
      </c>
      <c r="C125" s="42">
        <f t="shared" ref="C125:I125" si="99">C124</f>
        <v>78</v>
      </c>
      <c r="D125" s="51">
        <f t="shared" si="99"/>
        <v>100</v>
      </c>
      <c r="E125" s="56">
        <f t="shared" si="99"/>
        <v>0.2</v>
      </c>
      <c r="F125" s="57">
        <f t="shared" si="99"/>
        <v>980.23210993750001</v>
      </c>
      <c r="G125" s="58">
        <f t="shared" si="99"/>
        <v>2.6584931595742973E-4</v>
      </c>
      <c r="H125" s="58">
        <f t="shared" si="99"/>
        <v>4.3110319016750285E-4</v>
      </c>
      <c r="I125" s="48">
        <f t="shared" si="99"/>
        <v>78</v>
      </c>
      <c r="J125" s="49">
        <f t="shared" si="59"/>
        <v>4.7783624261100756E-3</v>
      </c>
      <c r="K125" s="50">
        <f t="shared" si="60"/>
        <v>16.85840218301178</v>
      </c>
      <c r="L125" s="51">
        <f t="shared" si="41"/>
        <v>4848466.4044974661</v>
      </c>
      <c r="M125" s="49">
        <f t="shared" si="42"/>
        <v>2.5073844847150372E-2</v>
      </c>
      <c r="N125" s="43">
        <f t="shared" si="43"/>
        <v>44.777318418975213</v>
      </c>
      <c r="O125" s="43">
        <f t="shared" si="44"/>
        <v>44.777318418975213</v>
      </c>
      <c r="P125" s="52">
        <f t="shared" si="61"/>
        <v>23.989294173930347</v>
      </c>
      <c r="Q125" s="52">
        <f t="shared" si="49"/>
        <v>38.901214437971689</v>
      </c>
      <c r="R125" s="54">
        <f t="shared" si="62"/>
        <v>8.8031107970115379</v>
      </c>
      <c r="S125" s="54">
        <f t="shared" si="50"/>
        <v>143.64203465284095</v>
      </c>
      <c r="T125" s="54">
        <f t="shared" si="51"/>
        <v>68.76661259290556</v>
      </c>
      <c r="U125" s="54">
        <f t="shared" si="52"/>
        <v>74.87542205993536</v>
      </c>
      <c r="V125" s="54">
        <f t="shared" si="45"/>
        <v>674.0724175519847</v>
      </c>
      <c r="W125" s="54">
        <f t="shared" si="46"/>
        <v>852.23579709156456</v>
      </c>
      <c r="X125" s="54">
        <f t="shared" si="47"/>
        <v>927.9432648453527</v>
      </c>
      <c r="Y125" s="54">
        <f t="shared" si="53"/>
        <v>1780.1790619369172</v>
      </c>
      <c r="Z125" s="43">
        <f t="shared" si="63"/>
        <v>15.950000000000001</v>
      </c>
      <c r="AA125" s="54">
        <f t="shared" si="64"/>
        <v>18.715477634749394</v>
      </c>
      <c r="AB125" s="54">
        <f t="shared" si="54"/>
        <v>38.901214437971689</v>
      </c>
      <c r="AC125" s="54">
        <f t="shared" si="55"/>
        <v>18.715477634749394</v>
      </c>
    </row>
    <row r="126" spans="1:29" x14ac:dyDescent="0.25">
      <c r="A126" s="61">
        <f t="shared" si="48"/>
        <v>17.003733236313604</v>
      </c>
      <c r="B126" s="43">
        <f t="shared" si="57"/>
        <v>292.5</v>
      </c>
      <c r="C126" s="42">
        <f t="shared" ref="C126:I126" si="100">C125</f>
        <v>78</v>
      </c>
      <c r="D126" s="51">
        <f t="shared" si="100"/>
        <v>100</v>
      </c>
      <c r="E126" s="56">
        <f t="shared" si="100"/>
        <v>0.2</v>
      </c>
      <c r="F126" s="57">
        <f t="shared" si="100"/>
        <v>980.23210993750001</v>
      </c>
      <c r="G126" s="58">
        <f t="shared" si="100"/>
        <v>2.6584931595742973E-4</v>
      </c>
      <c r="H126" s="58">
        <f t="shared" si="100"/>
        <v>4.3110319016750285E-4</v>
      </c>
      <c r="I126" s="48">
        <f t="shared" si="100"/>
        <v>78</v>
      </c>
      <c r="J126" s="49">
        <f t="shared" si="59"/>
        <v>4.7783624261100756E-3</v>
      </c>
      <c r="K126" s="50">
        <f t="shared" si="60"/>
        <v>17.003733236313604</v>
      </c>
      <c r="L126" s="51">
        <f t="shared" si="41"/>
        <v>4890263.5286741685</v>
      </c>
      <c r="M126" s="49">
        <f t="shared" si="42"/>
        <v>2.507342522456258E-2</v>
      </c>
      <c r="N126" s="43">
        <f t="shared" si="43"/>
        <v>45.551906489183658</v>
      </c>
      <c r="O126" s="43">
        <f t="shared" si="44"/>
        <v>45.551906489183658</v>
      </c>
      <c r="P126" s="52">
        <f t="shared" si="61"/>
        <v>24.196098434050437</v>
      </c>
      <c r="Q126" s="52">
        <f t="shared" si="49"/>
        <v>39.236569734850747</v>
      </c>
      <c r="R126" s="54">
        <f t="shared" si="62"/>
        <v>8.8031107970115379</v>
      </c>
      <c r="S126" s="54">
        <f t="shared" si="50"/>
        <v>145.73337035025696</v>
      </c>
      <c r="T126" s="54">
        <f t="shared" si="51"/>
        <v>69.748004923234092</v>
      </c>
      <c r="U126" s="54">
        <f t="shared" si="52"/>
        <v>75.98536542702287</v>
      </c>
      <c r="V126" s="54">
        <f t="shared" si="45"/>
        <v>683.69234029832887</v>
      </c>
      <c r="W126" s="54">
        <f t="shared" si="46"/>
        <v>871.85006154042617</v>
      </c>
      <c r="X126" s="54">
        <f t="shared" si="47"/>
        <v>949.81706783778588</v>
      </c>
      <c r="Y126" s="54">
        <f t="shared" si="53"/>
        <v>1821.6671293782119</v>
      </c>
      <c r="Z126" s="43">
        <f t="shared" si="63"/>
        <v>16.087500000000002</v>
      </c>
      <c r="AA126" s="54">
        <f t="shared" si="64"/>
        <v>18.452140694439869</v>
      </c>
      <c r="AB126" s="54">
        <f t="shared" si="54"/>
        <v>39.236569734850747</v>
      </c>
      <c r="AC126" s="54">
        <f t="shared" si="55"/>
        <v>18.452140694439869</v>
      </c>
    </row>
    <row r="127" spans="1:29" x14ac:dyDescent="0.25">
      <c r="A127" s="61">
        <f t="shared" si="48"/>
        <v>17.149064289615428</v>
      </c>
      <c r="B127" s="43">
        <f t="shared" si="57"/>
        <v>295</v>
      </c>
      <c r="C127" s="42">
        <f t="shared" ref="C127:I127" si="101">C126</f>
        <v>78</v>
      </c>
      <c r="D127" s="51">
        <f t="shared" si="101"/>
        <v>100</v>
      </c>
      <c r="E127" s="56">
        <f t="shared" si="101"/>
        <v>0.2</v>
      </c>
      <c r="F127" s="57">
        <f t="shared" si="101"/>
        <v>980.23210993750001</v>
      </c>
      <c r="G127" s="58">
        <f t="shared" si="101"/>
        <v>2.6584931595742973E-4</v>
      </c>
      <c r="H127" s="58">
        <f t="shared" si="101"/>
        <v>4.3110319016750285E-4</v>
      </c>
      <c r="I127" s="48">
        <f t="shared" si="101"/>
        <v>78</v>
      </c>
      <c r="J127" s="49">
        <f t="shared" si="59"/>
        <v>4.7783624261100756E-3</v>
      </c>
      <c r="K127" s="50">
        <f t="shared" si="60"/>
        <v>17.149064289615428</v>
      </c>
      <c r="L127" s="51">
        <f t="shared" si="41"/>
        <v>4932060.65285087</v>
      </c>
      <c r="M127" s="49">
        <f t="shared" si="42"/>
        <v>2.507301234684952E-2</v>
      </c>
      <c r="N127" s="43">
        <f t="shared" si="43"/>
        <v>46.333136217343473</v>
      </c>
      <c r="O127" s="43">
        <f t="shared" si="44"/>
        <v>46.333136217343473</v>
      </c>
      <c r="P127" s="52">
        <f t="shared" si="61"/>
        <v>24.402902694170525</v>
      </c>
      <c r="Q127" s="52">
        <f t="shared" si="49"/>
        <v>39.571925031729819</v>
      </c>
      <c r="R127" s="54">
        <f t="shared" si="62"/>
        <v>8.8031107970115379</v>
      </c>
      <c r="S127" s="54">
        <f t="shared" si="50"/>
        <v>147.83798936357576</v>
      </c>
      <c r="T127" s="54">
        <f t="shared" si="51"/>
        <v>70.736038911514001</v>
      </c>
      <c r="U127" s="54">
        <f t="shared" si="52"/>
        <v>77.101950452061757</v>
      </c>
      <c r="V127" s="54">
        <f t="shared" si="45"/>
        <v>693.37736670854474</v>
      </c>
      <c r="W127" s="54">
        <f t="shared" si="46"/>
        <v>891.75775550840297</v>
      </c>
      <c r="X127" s="54">
        <f t="shared" si="47"/>
        <v>972.01176851958201</v>
      </c>
      <c r="Y127" s="54">
        <f t="shared" si="53"/>
        <v>1863.769524027985</v>
      </c>
      <c r="Z127" s="43">
        <f t="shared" si="63"/>
        <v>16.225000000000001</v>
      </c>
      <c r="AA127" s="54">
        <f t="shared" si="64"/>
        <v>18.194403020077928</v>
      </c>
      <c r="AB127" s="54">
        <f t="shared" si="54"/>
        <v>39.571925031729819</v>
      </c>
      <c r="AC127" s="54">
        <f t="shared" si="55"/>
        <v>18.194403020077928</v>
      </c>
    </row>
    <row r="128" spans="1:29" x14ac:dyDescent="0.25">
      <c r="A128" s="61">
        <f t="shared" si="48"/>
        <v>17.294395342917255</v>
      </c>
      <c r="B128" s="43">
        <f t="shared" si="57"/>
        <v>297.5</v>
      </c>
      <c r="C128" s="42">
        <f t="shared" ref="C128:I128" si="102">C127</f>
        <v>78</v>
      </c>
      <c r="D128" s="51">
        <f t="shared" si="102"/>
        <v>100</v>
      </c>
      <c r="E128" s="56">
        <f t="shared" si="102"/>
        <v>0.2</v>
      </c>
      <c r="F128" s="57">
        <f t="shared" si="102"/>
        <v>980.23210993750001</v>
      </c>
      <c r="G128" s="58">
        <f t="shared" si="102"/>
        <v>2.6584931595742973E-4</v>
      </c>
      <c r="H128" s="58">
        <f t="shared" si="102"/>
        <v>4.3110319016750285E-4</v>
      </c>
      <c r="I128" s="48">
        <f t="shared" si="102"/>
        <v>78</v>
      </c>
      <c r="J128" s="49">
        <f t="shared" si="59"/>
        <v>4.7783624261100756E-3</v>
      </c>
      <c r="K128" s="50">
        <f t="shared" si="60"/>
        <v>17.294395342917255</v>
      </c>
      <c r="L128" s="51">
        <f t="shared" si="41"/>
        <v>4973857.7770275725</v>
      </c>
      <c r="M128" s="49">
        <f t="shared" si="42"/>
        <v>2.507260604991117E-2</v>
      </c>
      <c r="N128" s="43">
        <f t="shared" si="43"/>
        <v>47.121007597356382</v>
      </c>
      <c r="O128" s="43">
        <f t="shared" si="44"/>
        <v>47.121007597356382</v>
      </c>
      <c r="P128" s="52">
        <f t="shared" si="61"/>
        <v>24.609706954290612</v>
      </c>
      <c r="Q128" s="52">
        <f t="shared" si="49"/>
        <v>39.907280328608884</v>
      </c>
      <c r="R128" s="54">
        <f t="shared" si="62"/>
        <v>8.8031107970115379</v>
      </c>
      <c r="S128" s="54">
        <f t="shared" si="50"/>
        <v>149.95589168060073</v>
      </c>
      <c r="T128" s="54">
        <f t="shared" si="51"/>
        <v>71.730714551646997</v>
      </c>
      <c r="U128" s="54">
        <f t="shared" si="52"/>
        <v>78.225177128953717</v>
      </c>
      <c r="V128" s="54">
        <f t="shared" si="45"/>
        <v>703.12749672285474</v>
      </c>
      <c r="W128" s="54">
        <f t="shared" si="46"/>
        <v>911.96100765448648</v>
      </c>
      <c r="X128" s="54">
        <f t="shared" si="47"/>
        <v>994.52949554973213</v>
      </c>
      <c r="Y128" s="54">
        <f t="shared" si="53"/>
        <v>1906.4905032042186</v>
      </c>
      <c r="Z128" s="43">
        <f t="shared" si="63"/>
        <v>16.362500000000001</v>
      </c>
      <c r="AA128" s="54">
        <f t="shared" si="64"/>
        <v>17.942104829770575</v>
      </c>
      <c r="AB128" s="54">
        <f t="shared" si="54"/>
        <v>39.907280328608884</v>
      </c>
      <c r="AC128" s="54">
        <f t="shared" si="55"/>
        <v>17.942104829770575</v>
      </c>
    </row>
    <row r="129" spans="1:29" x14ac:dyDescent="0.25">
      <c r="A129" s="61">
        <f t="shared" si="48"/>
        <v>17.439726396219079</v>
      </c>
      <c r="B129" s="43">
        <f t="shared" si="57"/>
        <v>300</v>
      </c>
      <c r="C129" s="42">
        <f t="shared" ref="C129:I129" si="103">C128</f>
        <v>78</v>
      </c>
      <c r="D129" s="51">
        <f t="shared" si="103"/>
        <v>100</v>
      </c>
      <c r="E129" s="56">
        <f t="shared" si="103"/>
        <v>0.2</v>
      </c>
      <c r="F129" s="57">
        <f t="shared" si="103"/>
        <v>980.23210993750001</v>
      </c>
      <c r="G129" s="58">
        <f t="shared" si="103"/>
        <v>2.6584931595742973E-4</v>
      </c>
      <c r="H129" s="58">
        <f t="shared" si="103"/>
        <v>4.3110319016750285E-4</v>
      </c>
      <c r="I129" s="48">
        <f t="shared" si="103"/>
        <v>78</v>
      </c>
      <c r="J129" s="49">
        <f t="shared" si="59"/>
        <v>4.7783624261100756E-3</v>
      </c>
      <c r="K129" s="50">
        <f t="shared" si="60"/>
        <v>17.439726396219079</v>
      </c>
      <c r="L129" s="51">
        <f t="shared" si="41"/>
        <v>5015654.901204274</v>
      </c>
      <c r="M129" s="49">
        <f t="shared" si="42"/>
        <v>2.5072206174972335E-2</v>
      </c>
      <c r="N129" s="43">
        <f t="shared" si="43"/>
        <v>47.915520623221809</v>
      </c>
      <c r="O129" s="43">
        <f t="shared" si="44"/>
        <v>47.915520623221809</v>
      </c>
      <c r="P129" s="52">
        <f t="shared" si="61"/>
        <v>24.816511214410699</v>
      </c>
      <c r="Q129" s="52">
        <f t="shared" si="49"/>
        <v>40.242635625487949</v>
      </c>
      <c r="R129" s="54">
        <f t="shared" si="62"/>
        <v>8.8031107970115379</v>
      </c>
      <c r="S129" s="54">
        <f t="shared" si="50"/>
        <v>152.08707728933075</v>
      </c>
      <c r="T129" s="54">
        <f t="shared" si="51"/>
        <v>72.732031837632505</v>
      </c>
      <c r="U129" s="54">
        <f t="shared" si="52"/>
        <v>79.355045451698217</v>
      </c>
      <c r="V129" s="54">
        <f t="shared" si="45"/>
        <v>712.94273028243936</v>
      </c>
      <c r="W129" s="54">
        <f t="shared" si="46"/>
        <v>932.46194663631422</v>
      </c>
      <c r="X129" s="54">
        <f t="shared" si="47"/>
        <v>1017.3723775858745</v>
      </c>
      <c r="Y129" s="54">
        <f t="shared" si="53"/>
        <v>1949.8343242221886</v>
      </c>
      <c r="Z129" s="43">
        <f t="shared" si="63"/>
        <v>16.5</v>
      </c>
      <c r="AA129" s="54">
        <f t="shared" si="64"/>
        <v>17.695092072679994</v>
      </c>
      <c r="AB129" s="54">
        <f t="shared" si="54"/>
        <v>40.242635625487949</v>
      </c>
      <c r="AC129" s="54">
        <f t="shared" si="55"/>
        <v>17.695092072679994</v>
      </c>
    </row>
    <row r="130" spans="1:29" x14ac:dyDescent="0.25">
      <c r="A130" s="61">
        <f t="shared" si="48"/>
        <v>17.585057449520907</v>
      </c>
      <c r="B130" s="43">
        <f t="shared" si="57"/>
        <v>302.5</v>
      </c>
      <c r="C130" s="42">
        <f t="shared" ref="C130:I130" si="104">C129</f>
        <v>78</v>
      </c>
      <c r="D130" s="51">
        <f t="shared" si="104"/>
        <v>100</v>
      </c>
      <c r="E130" s="56">
        <f t="shared" si="104"/>
        <v>0.2</v>
      </c>
      <c r="F130" s="57">
        <f t="shared" si="104"/>
        <v>980.23210993750001</v>
      </c>
      <c r="G130" s="58">
        <f t="shared" si="104"/>
        <v>2.6584931595742973E-4</v>
      </c>
      <c r="H130" s="58">
        <f t="shared" si="104"/>
        <v>4.3110319016750285E-4</v>
      </c>
      <c r="I130" s="48">
        <f t="shared" si="104"/>
        <v>78</v>
      </c>
      <c r="J130" s="49">
        <f t="shared" si="59"/>
        <v>4.7783624261100756E-3</v>
      </c>
      <c r="K130" s="50">
        <f t="shared" si="60"/>
        <v>17.585057449520907</v>
      </c>
      <c r="L130" s="51">
        <f t="shared" si="41"/>
        <v>5057452.0253809774</v>
      </c>
      <c r="M130" s="49">
        <f t="shared" si="42"/>
        <v>2.5071812568367356E-2</v>
      </c>
      <c r="N130" s="43">
        <f t="shared" si="43"/>
        <v>48.71667528903464</v>
      </c>
      <c r="O130" s="43">
        <f t="shared" si="44"/>
        <v>48.71667528903464</v>
      </c>
      <c r="P130" s="52">
        <f t="shared" si="61"/>
        <v>25.023315474530794</v>
      </c>
      <c r="Q130" s="52">
        <f t="shared" si="49"/>
        <v>40.577990922367029</v>
      </c>
      <c r="R130" s="54">
        <f t="shared" si="62"/>
        <v>8.8031107970115379</v>
      </c>
      <c r="S130" s="54">
        <f t="shared" si="50"/>
        <v>154.23154617795558</v>
      </c>
      <c r="T130" s="54">
        <f t="shared" si="51"/>
        <v>73.73999076356543</v>
      </c>
      <c r="U130" s="54">
        <f t="shared" si="52"/>
        <v>80.491555414390135</v>
      </c>
      <c r="V130" s="54">
        <f t="shared" si="45"/>
        <v>722.82306732941504</v>
      </c>
      <c r="W130" s="54">
        <f t="shared" si="46"/>
        <v>953.26270111019426</v>
      </c>
      <c r="X130" s="54">
        <f t="shared" si="47"/>
        <v>1040.5425432843169</v>
      </c>
      <c r="Y130" s="54">
        <f t="shared" si="53"/>
        <v>1993.8052443945112</v>
      </c>
      <c r="Z130" s="43">
        <f t="shared" si="63"/>
        <v>16.637499999999999</v>
      </c>
      <c r="AA130" s="54">
        <f t="shared" si="64"/>
        <v>17.453216181251545</v>
      </c>
      <c r="AB130" s="54">
        <f t="shared" si="54"/>
        <v>40.577990922367029</v>
      </c>
      <c r="AC130" s="54">
        <f t="shared" si="55"/>
        <v>17.453216181251545</v>
      </c>
    </row>
    <row r="131" spans="1:29" x14ac:dyDescent="0.25">
      <c r="A131" s="61">
        <f t="shared" si="48"/>
        <v>17.730388502822731</v>
      </c>
      <c r="B131" s="43">
        <f t="shared" si="57"/>
        <v>305</v>
      </c>
      <c r="C131" s="42">
        <f t="shared" ref="C131:I131" si="105">C130</f>
        <v>78</v>
      </c>
      <c r="D131" s="51">
        <f t="shared" si="105"/>
        <v>100</v>
      </c>
      <c r="E131" s="56">
        <f t="shared" si="105"/>
        <v>0.2</v>
      </c>
      <c r="F131" s="57">
        <f t="shared" si="105"/>
        <v>980.23210993750001</v>
      </c>
      <c r="G131" s="58">
        <f t="shared" si="105"/>
        <v>2.6584931595742973E-4</v>
      </c>
      <c r="H131" s="58">
        <f t="shared" si="105"/>
        <v>4.3110319016750285E-4</v>
      </c>
      <c r="I131" s="48">
        <f t="shared" si="105"/>
        <v>78</v>
      </c>
      <c r="J131" s="49">
        <f t="shared" si="59"/>
        <v>4.7783624261100756E-3</v>
      </c>
      <c r="K131" s="50">
        <f t="shared" si="60"/>
        <v>17.730388502822731</v>
      </c>
      <c r="L131" s="51">
        <f t="shared" si="41"/>
        <v>5099249.149557679</v>
      </c>
      <c r="M131" s="49">
        <f t="shared" si="42"/>
        <v>2.5071425081335193E-2</v>
      </c>
      <c r="N131" s="43">
        <f t="shared" si="43"/>
        <v>49.52447158898277</v>
      </c>
      <c r="O131" s="43">
        <f t="shared" si="44"/>
        <v>49.52447158898277</v>
      </c>
      <c r="P131" s="52">
        <f t="shared" si="61"/>
        <v>25.230119734650884</v>
      </c>
      <c r="Q131" s="52">
        <f t="shared" si="49"/>
        <v>40.913346219246087</v>
      </c>
      <c r="R131" s="54">
        <f t="shared" si="62"/>
        <v>8.8031107970115379</v>
      </c>
      <c r="S131" s="54">
        <f t="shared" si="50"/>
        <v>156.38929833485099</v>
      </c>
      <c r="T131" s="54">
        <f t="shared" si="51"/>
        <v>74.754591323633662</v>
      </c>
      <c r="U131" s="54">
        <f t="shared" si="52"/>
        <v>81.634707011217316</v>
      </c>
      <c r="V131" s="54">
        <f t="shared" si="45"/>
        <v>732.76850780680957</v>
      </c>
      <c r="W131" s="54">
        <f t="shared" si="46"/>
        <v>974.36539973112258</v>
      </c>
      <c r="X131" s="54">
        <f t="shared" si="47"/>
        <v>1064.0421213000548</v>
      </c>
      <c r="Y131" s="54">
        <f t="shared" si="53"/>
        <v>2038.4075210311773</v>
      </c>
      <c r="Z131" s="43">
        <f t="shared" si="63"/>
        <v>16.774999999999999</v>
      </c>
      <c r="AA131" s="54">
        <f t="shared" si="64"/>
        <v>17.216333835980919</v>
      </c>
      <c r="AB131" s="54">
        <f t="shared" si="54"/>
        <v>40.913346219246087</v>
      </c>
      <c r="AC131" s="54">
        <f t="shared" si="55"/>
        <v>17.216333835980919</v>
      </c>
    </row>
    <row r="132" spans="1:29" x14ac:dyDescent="0.25">
      <c r="A132" s="61">
        <f t="shared" si="48"/>
        <v>17.875719556124558</v>
      </c>
      <c r="B132" s="43">
        <f t="shared" si="57"/>
        <v>307.5</v>
      </c>
      <c r="C132" s="42">
        <f t="shared" ref="C132:I132" si="106">C131</f>
        <v>78</v>
      </c>
      <c r="D132" s="51">
        <f t="shared" si="106"/>
        <v>100</v>
      </c>
      <c r="E132" s="56">
        <f t="shared" si="106"/>
        <v>0.2</v>
      </c>
      <c r="F132" s="57">
        <f t="shared" si="106"/>
        <v>980.23210993750001</v>
      </c>
      <c r="G132" s="58">
        <f t="shared" si="106"/>
        <v>2.6584931595742973E-4</v>
      </c>
      <c r="H132" s="58">
        <f t="shared" si="106"/>
        <v>4.3110319016750285E-4</v>
      </c>
      <c r="I132" s="48">
        <f t="shared" si="106"/>
        <v>78</v>
      </c>
      <c r="J132" s="49">
        <f t="shared" si="59"/>
        <v>4.7783624261100756E-3</v>
      </c>
      <c r="K132" s="50">
        <f t="shared" si="60"/>
        <v>17.875719556124558</v>
      </c>
      <c r="L132" s="51">
        <f t="shared" si="41"/>
        <v>5141046.2737343824</v>
      </c>
      <c r="M132" s="49">
        <f t="shared" si="42"/>
        <v>2.5071043569824345E-2</v>
      </c>
      <c r="N132" s="43">
        <f t="shared" si="43"/>
        <v>50.338909517345016</v>
      </c>
      <c r="O132" s="43">
        <f t="shared" si="44"/>
        <v>50.338909517345016</v>
      </c>
      <c r="P132" s="52">
        <f t="shared" si="61"/>
        <v>25.436923994770968</v>
      </c>
      <c r="Q132" s="52">
        <f t="shared" si="49"/>
        <v>41.248701516125145</v>
      </c>
      <c r="R132" s="54">
        <f t="shared" si="62"/>
        <v>8.8031107970115379</v>
      </c>
      <c r="S132" s="54">
        <f t="shared" si="50"/>
        <v>158.56033374857461</v>
      </c>
      <c r="T132" s="54">
        <f t="shared" si="51"/>
        <v>75.77583351211598</v>
      </c>
      <c r="U132" s="54">
        <f t="shared" si="52"/>
        <v>82.784500236458612</v>
      </c>
      <c r="V132" s="54">
        <f t="shared" si="45"/>
        <v>742.77905165854168</v>
      </c>
      <c r="W132" s="54">
        <f t="shared" si="46"/>
        <v>995.7721711528061</v>
      </c>
      <c r="X132" s="54">
        <f t="shared" si="47"/>
        <v>1087.8732402867959</v>
      </c>
      <c r="Y132" s="54">
        <f t="shared" si="53"/>
        <v>2083.645411439602</v>
      </c>
      <c r="Z132" s="43">
        <f t="shared" si="63"/>
        <v>16.912500000000001</v>
      </c>
      <c r="AA132" s="54">
        <f t="shared" si="64"/>
        <v>16.98430674199339</v>
      </c>
      <c r="AB132" s="54">
        <f t="shared" si="54"/>
        <v>41.248701516125145</v>
      </c>
      <c r="AC132" s="54">
        <f t="shared" si="55"/>
        <v>16.98430674199339</v>
      </c>
    </row>
    <row r="133" spans="1:29" x14ac:dyDescent="0.25">
      <c r="A133" s="61">
        <f t="shared" si="48"/>
        <v>18.021050609426382</v>
      </c>
      <c r="B133" s="43">
        <f t="shared" si="57"/>
        <v>310</v>
      </c>
      <c r="C133" s="42">
        <f t="shared" ref="C133:I133" si="107">C132</f>
        <v>78</v>
      </c>
      <c r="D133" s="51">
        <f t="shared" si="107"/>
        <v>100</v>
      </c>
      <c r="E133" s="56">
        <f t="shared" si="107"/>
        <v>0.2</v>
      </c>
      <c r="F133" s="57">
        <f t="shared" si="107"/>
        <v>980.23210993750001</v>
      </c>
      <c r="G133" s="58">
        <f t="shared" si="107"/>
        <v>2.6584931595742973E-4</v>
      </c>
      <c r="H133" s="58">
        <f t="shared" si="107"/>
        <v>4.3110319016750285E-4</v>
      </c>
      <c r="I133" s="48">
        <f t="shared" si="107"/>
        <v>78</v>
      </c>
      <c r="J133" s="49">
        <f t="shared" si="59"/>
        <v>4.7783624261100756E-3</v>
      </c>
      <c r="K133" s="50">
        <f t="shared" si="60"/>
        <v>18.021050609426382</v>
      </c>
      <c r="L133" s="51">
        <f t="shared" si="41"/>
        <v>5182843.3979110839</v>
      </c>
      <c r="M133" s="49">
        <f t="shared" si="42"/>
        <v>2.5070667894306977E-2</v>
      </c>
      <c r="N133" s="43">
        <f t="shared" si="43"/>
        <v>51.159989068488805</v>
      </c>
      <c r="O133" s="43">
        <f t="shared" si="44"/>
        <v>51.159989068488805</v>
      </c>
      <c r="P133" s="52">
        <f t="shared" si="61"/>
        <v>25.643728254891055</v>
      </c>
      <c r="Q133" s="52">
        <f t="shared" si="49"/>
        <v>41.584056813004217</v>
      </c>
      <c r="R133" s="54">
        <f t="shared" si="62"/>
        <v>8.8031107970115379</v>
      </c>
      <c r="S133" s="54">
        <f t="shared" si="50"/>
        <v>160.74465240786137</v>
      </c>
      <c r="T133" s="54">
        <f t="shared" si="51"/>
        <v>76.803717323379857</v>
      </c>
      <c r="U133" s="54">
        <f t="shared" si="52"/>
        <v>83.940935084481481</v>
      </c>
      <c r="V133" s="54">
        <f t="shared" si="45"/>
        <v>752.85469882939958</v>
      </c>
      <c r="W133" s="54">
        <f t="shared" si="46"/>
        <v>1017.4851440276818</v>
      </c>
      <c r="X133" s="54">
        <f t="shared" si="47"/>
        <v>1112.0380288969768</v>
      </c>
      <c r="Y133" s="54">
        <f t="shared" si="53"/>
        <v>2129.5231729246589</v>
      </c>
      <c r="Z133" s="43">
        <f t="shared" si="63"/>
        <v>17.05</v>
      </c>
      <c r="AA133" s="54">
        <f t="shared" si="64"/>
        <v>16.757001416755955</v>
      </c>
      <c r="AB133" s="54">
        <f t="shared" si="54"/>
        <v>41.584056813004217</v>
      </c>
      <c r="AC133" s="54">
        <f t="shared" si="55"/>
        <v>16.757001416755955</v>
      </c>
    </row>
    <row r="134" spans="1:29" x14ac:dyDescent="0.25">
      <c r="A134" s="61">
        <f t="shared" si="48"/>
        <v>18.16638166272821</v>
      </c>
      <c r="B134" s="43">
        <f t="shared" si="57"/>
        <v>312.5</v>
      </c>
      <c r="C134" s="42">
        <f t="shared" ref="C134:I134" si="108">C133</f>
        <v>78</v>
      </c>
      <c r="D134" s="51">
        <f t="shared" si="108"/>
        <v>100</v>
      </c>
      <c r="E134" s="56">
        <f t="shared" si="108"/>
        <v>0.2</v>
      </c>
      <c r="F134" s="57">
        <f t="shared" si="108"/>
        <v>980.23210993750001</v>
      </c>
      <c r="G134" s="58">
        <f t="shared" si="108"/>
        <v>2.6584931595742973E-4</v>
      </c>
      <c r="H134" s="58">
        <f t="shared" si="108"/>
        <v>4.3110319016750285E-4</v>
      </c>
      <c r="I134" s="48">
        <f t="shared" si="108"/>
        <v>78</v>
      </c>
      <c r="J134" s="49">
        <f t="shared" si="59"/>
        <v>4.7783624261100756E-3</v>
      </c>
      <c r="K134" s="50">
        <f t="shared" si="60"/>
        <v>18.16638166272821</v>
      </c>
      <c r="L134" s="51">
        <f t="shared" si="41"/>
        <v>5224640.5220877863</v>
      </c>
      <c r="M134" s="49">
        <f t="shared" si="42"/>
        <v>2.5070297919601931E-2</v>
      </c>
      <c r="N134" s="43">
        <f t="shared" si="43"/>
        <v>51.987710236868324</v>
      </c>
      <c r="O134" s="43">
        <f t="shared" si="44"/>
        <v>51.987710236868324</v>
      </c>
      <c r="P134" s="52">
        <f t="shared" si="61"/>
        <v>25.850532515011146</v>
      </c>
      <c r="Q134" s="52">
        <f t="shared" si="49"/>
        <v>41.919412109883282</v>
      </c>
      <c r="R134" s="54">
        <f t="shared" si="62"/>
        <v>8.8031107970115379</v>
      </c>
      <c r="S134" s="54">
        <f t="shared" si="50"/>
        <v>162.94225430161953</v>
      </c>
      <c r="T134" s="54">
        <f t="shared" si="51"/>
        <v>77.838242751879477</v>
      </c>
      <c r="U134" s="54">
        <f t="shared" si="52"/>
        <v>85.104011549740065</v>
      </c>
      <c r="V134" s="54">
        <f t="shared" si="45"/>
        <v>762.99544926502131</v>
      </c>
      <c r="W134" s="54">
        <f t="shared" si="46"/>
        <v>1039.5064470069376</v>
      </c>
      <c r="X134" s="54">
        <f t="shared" si="47"/>
        <v>1136.538615781785</v>
      </c>
      <c r="Y134" s="54">
        <f t="shared" si="53"/>
        <v>2176.0450627887226</v>
      </c>
      <c r="Z134" s="43">
        <f t="shared" si="63"/>
        <v>17.1875</v>
      </c>
      <c r="AA134" s="54">
        <f t="shared" si="64"/>
        <v>16.534288988286853</v>
      </c>
      <c r="AB134" s="54">
        <f t="shared" si="54"/>
        <v>41.919412109883282</v>
      </c>
      <c r="AC134" s="54">
        <f t="shared" si="55"/>
        <v>16.534288988286853</v>
      </c>
    </row>
    <row r="135" spans="1:29" x14ac:dyDescent="0.25">
      <c r="A135" s="61">
        <f t="shared" si="48"/>
        <v>18.311712716030037</v>
      </c>
      <c r="B135" s="43">
        <f t="shared" si="57"/>
        <v>315</v>
      </c>
      <c r="C135" s="42">
        <f t="shared" ref="C135:I135" si="109">C134</f>
        <v>78</v>
      </c>
      <c r="D135" s="51">
        <f t="shared" si="109"/>
        <v>100</v>
      </c>
      <c r="E135" s="56">
        <f t="shared" si="109"/>
        <v>0.2</v>
      </c>
      <c r="F135" s="57">
        <f t="shared" si="109"/>
        <v>980.23210993750001</v>
      </c>
      <c r="G135" s="58">
        <f t="shared" si="109"/>
        <v>2.6584931595742973E-4</v>
      </c>
      <c r="H135" s="58">
        <f t="shared" si="109"/>
        <v>4.3110319016750285E-4</v>
      </c>
      <c r="I135" s="48">
        <f t="shared" si="109"/>
        <v>78</v>
      </c>
      <c r="J135" s="49">
        <f t="shared" si="59"/>
        <v>4.7783624261100756E-3</v>
      </c>
      <c r="K135" s="50">
        <f t="shared" si="60"/>
        <v>18.311712716030037</v>
      </c>
      <c r="L135" s="51">
        <f t="shared" si="41"/>
        <v>5266437.6462644897</v>
      </c>
      <c r="M135" s="49">
        <f t="shared" si="42"/>
        <v>2.5069933514705878E-2</v>
      </c>
      <c r="N135" s="43">
        <f t="shared" si="43"/>
        <v>52.822073017022277</v>
      </c>
      <c r="O135" s="43">
        <f t="shared" si="44"/>
        <v>52.822073017022277</v>
      </c>
      <c r="P135" s="52">
        <f t="shared" si="61"/>
        <v>26.05733677513124</v>
      </c>
      <c r="Q135" s="52">
        <f t="shared" si="49"/>
        <v>42.254767406762348</v>
      </c>
      <c r="R135" s="54">
        <f t="shared" si="62"/>
        <v>8.8031107970115379</v>
      </c>
      <c r="S135" s="54">
        <f t="shared" si="50"/>
        <v>165.1531394189266</v>
      </c>
      <c r="T135" s="54">
        <f t="shared" si="51"/>
        <v>78.879409792153524</v>
      </c>
      <c r="U135" s="54">
        <f t="shared" si="52"/>
        <v>86.27372962677309</v>
      </c>
      <c r="V135" s="54">
        <f t="shared" si="45"/>
        <v>773.20130291187343</v>
      </c>
      <c r="W135" s="54">
        <f t="shared" si="46"/>
        <v>1061.8382087405282</v>
      </c>
      <c r="X135" s="54">
        <f t="shared" si="47"/>
        <v>1161.3771295911763</v>
      </c>
      <c r="Y135" s="54">
        <f t="shared" si="53"/>
        <v>2223.2153383317045</v>
      </c>
      <c r="Z135" s="43">
        <f t="shared" si="63"/>
        <v>17.324999999999999</v>
      </c>
      <c r="AA135" s="54">
        <f t="shared" si="64"/>
        <v>16.316045003268055</v>
      </c>
      <c r="AB135" s="54">
        <f t="shared" si="54"/>
        <v>42.254767406762348</v>
      </c>
      <c r="AC135" s="54">
        <f t="shared" si="55"/>
        <v>16.316045003268055</v>
      </c>
    </row>
    <row r="136" spans="1:29" x14ac:dyDescent="0.25">
      <c r="A136" s="61">
        <f t="shared" si="48"/>
        <v>18.457043769331857</v>
      </c>
      <c r="B136" s="43">
        <f t="shared" si="57"/>
        <v>317.5</v>
      </c>
      <c r="C136" s="42">
        <f t="shared" ref="C136:I136" si="110">C135</f>
        <v>78</v>
      </c>
      <c r="D136" s="51">
        <f t="shared" si="110"/>
        <v>100</v>
      </c>
      <c r="E136" s="56">
        <f t="shared" si="110"/>
        <v>0.2</v>
      </c>
      <c r="F136" s="57">
        <f t="shared" si="110"/>
        <v>980.23210993750001</v>
      </c>
      <c r="G136" s="58">
        <f t="shared" si="110"/>
        <v>2.6584931595742973E-4</v>
      </c>
      <c r="H136" s="58">
        <f t="shared" si="110"/>
        <v>4.3110319016750285E-4</v>
      </c>
      <c r="I136" s="48">
        <f t="shared" si="110"/>
        <v>78</v>
      </c>
      <c r="J136" s="49">
        <f t="shared" si="59"/>
        <v>4.7783624261100756E-3</v>
      </c>
      <c r="K136" s="50">
        <f t="shared" si="60"/>
        <v>18.457043769331857</v>
      </c>
      <c r="L136" s="51">
        <f t="shared" si="41"/>
        <v>5308234.7704411894</v>
      </c>
      <c r="M136" s="49">
        <f t="shared" si="42"/>
        <v>2.5069574552632375E-2</v>
      </c>
      <c r="N136" s="43">
        <f t="shared" si="43"/>
        <v>53.663077403571975</v>
      </c>
      <c r="O136" s="43">
        <f t="shared" si="44"/>
        <v>53.663077403571975</v>
      </c>
      <c r="P136" s="52">
        <f t="shared" si="61"/>
        <v>26.264141035251328</v>
      </c>
      <c r="Q136" s="52">
        <f t="shared" si="49"/>
        <v>42.59012270364142</v>
      </c>
      <c r="R136" s="54">
        <f t="shared" si="62"/>
        <v>8.8031107970115379</v>
      </c>
      <c r="S136" s="54">
        <f t="shared" si="50"/>
        <v>167.37730774902516</v>
      </c>
      <c r="T136" s="54">
        <f t="shared" si="51"/>
        <v>79.927218438823303</v>
      </c>
      <c r="U136" s="54">
        <f t="shared" si="52"/>
        <v>87.450089310201847</v>
      </c>
      <c r="V136" s="54">
        <f t="shared" si="45"/>
        <v>783.47225971723219</v>
      </c>
      <c r="W136" s="54">
        <f t="shared" si="46"/>
        <v>1084.4825578771965</v>
      </c>
      <c r="X136" s="54">
        <f t="shared" si="47"/>
        <v>1186.5556989738925</v>
      </c>
      <c r="Y136" s="54">
        <f t="shared" si="53"/>
        <v>2271.038256851089</v>
      </c>
      <c r="Z136" s="43">
        <f t="shared" si="63"/>
        <v>17.462499999999999</v>
      </c>
      <c r="AA136" s="54">
        <f t="shared" si="64"/>
        <v>16.102149244503938</v>
      </c>
      <c r="AB136" s="54">
        <f t="shared" si="54"/>
        <v>42.59012270364142</v>
      </c>
      <c r="AC136" s="54">
        <f t="shared" si="55"/>
        <v>16.102149244503938</v>
      </c>
    </row>
    <row r="137" spans="1:29" x14ac:dyDescent="0.25">
      <c r="A137" s="61">
        <f t="shared" si="48"/>
        <v>18.602374822633688</v>
      </c>
      <c r="B137" s="43">
        <f t="shared" si="57"/>
        <v>320</v>
      </c>
      <c r="C137" s="42">
        <f t="shared" ref="C137:I137" si="111">C136</f>
        <v>78</v>
      </c>
      <c r="D137" s="51">
        <f t="shared" si="111"/>
        <v>100</v>
      </c>
      <c r="E137" s="56">
        <f t="shared" si="111"/>
        <v>0.2</v>
      </c>
      <c r="F137" s="57">
        <f t="shared" si="111"/>
        <v>980.23210993750001</v>
      </c>
      <c r="G137" s="58">
        <f t="shared" si="111"/>
        <v>2.6584931595742973E-4</v>
      </c>
      <c r="H137" s="58">
        <f t="shared" si="111"/>
        <v>4.3110319016750285E-4</v>
      </c>
      <c r="I137" s="48">
        <f t="shared" si="111"/>
        <v>78</v>
      </c>
      <c r="J137" s="49">
        <f t="shared" si="59"/>
        <v>4.7783624261100756E-3</v>
      </c>
      <c r="K137" s="50">
        <f t="shared" si="60"/>
        <v>18.602374822633688</v>
      </c>
      <c r="L137" s="51">
        <f t="shared" si="41"/>
        <v>5350031.8946178947</v>
      </c>
      <c r="M137" s="49">
        <f t="shared" si="42"/>
        <v>2.5069220910258323E-2</v>
      </c>
      <c r="N137" s="43">
        <f t="shared" si="43"/>
        <v>54.510723391219706</v>
      </c>
      <c r="O137" s="43">
        <f t="shared" si="44"/>
        <v>54.510723391219706</v>
      </c>
      <c r="P137" s="52">
        <f t="shared" si="61"/>
        <v>26.470945295371418</v>
      </c>
      <c r="Q137" s="52">
        <f t="shared" si="49"/>
        <v>42.925478000520485</v>
      </c>
      <c r="R137" s="54">
        <f t="shared" si="62"/>
        <v>8.8031107970115379</v>
      </c>
      <c r="S137" s="54">
        <f t="shared" si="50"/>
        <v>169.61475928131978</v>
      </c>
      <c r="T137" s="54">
        <f t="shared" si="51"/>
        <v>80.981668686591121</v>
      </c>
      <c r="U137" s="54">
        <f t="shared" si="52"/>
        <v>88.633090594728642</v>
      </c>
      <c r="V137" s="54">
        <f t="shared" si="45"/>
        <v>793.80831962916784</v>
      </c>
      <c r="W137" s="54">
        <f t="shared" si="46"/>
        <v>1107.4416230644938</v>
      </c>
      <c r="X137" s="54">
        <f t="shared" si="47"/>
        <v>1212.0764525774855</v>
      </c>
      <c r="Y137" s="54">
        <f t="shared" si="53"/>
        <v>2319.5180756419795</v>
      </c>
      <c r="Z137" s="43">
        <f t="shared" si="63"/>
        <v>17.600000000000001</v>
      </c>
      <c r="AA137" s="54">
        <f t="shared" si="64"/>
        <v>15.892485557204882</v>
      </c>
      <c r="AB137" s="54">
        <f t="shared" si="54"/>
        <v>42.925478000520485</v>
      </c>
      <c r="AC137" s="54">
        <f t="shared" si="55"/>
        <v>15.892485557204882</v>
      </c>
    </row>
    <row r="138" spans="1:29" x14ac:dyDescent="0.25">
      <c r="A138" s="61">
        <f t="shared" si="48"/>
        <v>18.747705875935512</v>
      </c>
      <c r="B138" s="43">
        <f t="shared" si="57"/>
        <v>322.5</v>
      </c>
      <c r="C138" s="42">
        <f t="shared" ref="C138:I138" si="112">C137</f>
        <v>78</v>
      </c>
      <c r="D138" s="51">
        <f t="shared" si="112"/>
        <v>100</v>
      </c>
      <c r="E138" s="56">
        <f t="shared" si="112"/>
        <v>0.2</v>
      </c>
      <c r="F138" s="57">
        <f t="shared" si="112"/>
        <v>980.23210993750001</v>
      </c>
      <c r="G138" s="58">
        <f t="shared" si="112"/>
        <v>2.6584931595742973E-4</v>
      </c>
      <c r="H138" s="58">
        <f t="shared" si="112"/>
        <v>4.3110319016750285E-4</v>
      </c>
      <c r="I138" s="48">
        <f t="shared" si="112"/>
        <v>78</v>
      </c>
      <c r="J138" s="49">
        <f t="shared" si="59"/>
        <v>4.7783624261100756E-3</v>
      </c>
      <c r="K138" s="50">
        <f t="shared" si="60"/>
        <v>18.747705875935512</v>
      </c>
      <c r="L138" s="51">
        <f t="shared" ref="L138:L201" si="113">(F138*K138*I138)/G138/1000</f>
        <v>5391829.0187945953</v>
      </c>
      <c r="M138" s="49">
        <f t="shared" ref="M138:M201" si="114">(1.14-2*LOG((E138/1000)/(I138/1000)+(21.25/L138^0.9)))^-2</f>
        <v>2.5068872468177437E-2</v>
      </c>
      <c r="N138" s="43">
        <f t="shared" ref="N138:N201" si="115">(0.5*F138*K138^2*D138/(I138/1000)*M138/100000)</f>
        <v>55.36501097474639</v>
      </c>
      <c r="O138" s="43">
        <f t="shared" ref="O138:O201" si="116">(0.5*F138*K138^2*D138/(I138/1000)*M138/100000)</f>
        <v>55.36501097474639</v>
      </c>
      <c r="P138" s="52">
        <f t="shared" si="61"/>
        <v>26.677749555491506</v>
      </c>
      <c r="Q138" s="52">
        <f t="shared" si="49"/>
        <v>43.26083329739955</v>
      </c>
      <c r="R138" s="54">
        <f t="shared" si="62"/>
        <v>8.8031107970115379</v>
      </c>
      <c r="S138" s="54">
        <f t="shared" si="50"/>
        <v>171.86549400537231</v>
      </c>
      <c r="T138" s="54">
        <f t="shared" si="51"/>
        <v>82.042760530237899</v>
      </c>
      <c r="U138" s="54">
        <f t="shared" si="52"/>
        <v>89.822733475134399</v>
      </c>
      <c r="V138" s="54">
        <f t="shared" ref="V138:V201" si="117">T138*(F138/100)</f>
        <v>804.20948259652141</v>
      </c>
      <c r="W138" s="54">
        <f t="shared" ref="W138:W201" si="118">T138/3600/C$3*B138*100</f>
        <v>1130.7175329487916</v>
      </c>
      <c r="X138" s="54">
        <f t="shared" ref="X138:X201" si="119">U138/3600/C$3*B138*100</f>
        <v>1237.9415190483267</v>
      </c>
      <c r="Y138" s="54">
        <f t="shared" si="53"/>
        <v>2368.6590519971182</v>
      </c>
      <c r="Z138" s="43">
        <f t="shared" si="63"/>
        <v>17.737500000000001</v>
      </c>
      <c r="AA138" s="54">
        <f t="shared" si="64"/>
        <v>15.686941683607293</v>
      </c>
      <c r="AB138" s="54">
        <f t="shared" si="54"/>
        <v>43.26083329739955</v>
      </c>
      <c r="AC138" s="54">
        <f t="shared" si="55"/>
        <v>15.686941683607293</v>
      </c>
    </row>
    <row r="139" spans="1:29" x14ac:dyDescent="0.25">
      <c r="A139" s="61">
        <f t="shared" ref="A139:A202" si="120">B139/J139/3600</f>
        <v>18.89303692923734</v>
      </c>
      <c r="B139" s="43">
        <f t="shared" si="57"/>
        <v>325</v>
      </c>
      <c r="C139" s="42">
        <f t="shared" ref="C139:I139" si="121">C138</f>
        <v>78</v>
      </c>
      <c r="D139" s="51">
        <f t="shared" si="121"/>
        <v>100</v>
      </c>
      <c r="E139" s="56">
        <f t="shared" si="121"/>
        <v>0.2</v>
      </c>
      <c r="F139" s="57">
        <f t="shared" si="121"/>
        <v>980.23210993750001</v>
      </c>
      <c r="G139" s="58">
        <f t="shared" si="121"/>
        <v>2.6584931595742973E-4</v>
      </c>
      <c r="H139" s="58">
        <f t="shared" si="121"/>
        <v>4.3110319016750285E-4</v>
      </c>
      <c r="I139" s="48">
        <f t="shared" si="121"/>
        <v>78</v>
      </c>
      <c r="J139" s="49">
        <f t="shared" si="59"/>
        <v>4.7783624261100756E-3</v>
      </c>
      <c r="K139" s="50">
        <f t="shared" si="60"/>
        <v>18.89303692923734</v>
      </c>
      <c r="L139" s="51">
        <f t="shared" si="113"/>
        <v>5433626.1429712996</v>
      </c>
      <c r="M139" s="49">
        <f t="shared" si="114"/>
        <v>2.5068529110560327E-2</v>
      </c>
      <c r="N139" s="43">
        <f t="shared" si="115"/>
        <v>56.225940149010349</v>
      </c>
      <c r="O139" s="43">
        <f t="shared" si="116"/>
        <v>56.225940149010349</v>
      </c>
      <c r="P139" s="52">
        <f t="shared" si="61"/>
        <v>26.884553815611596</v>
      </c>
      <c r="Q139" s="52">
        <f t="shared" ref="Q139:Q202" si="122">(B139/3600)*H139/2/PI()/G$4/0.000000000001*(LN(G$3/(C139/2000))+C$4)/100000</f>
        <v>43.596188594278615</v>
      </c>
      <c r="R139" s="54">
        <f t="shared" si="62"/>
        <v>8.8031107970115379</v>
      </c>
      <c r="S139" s="54">
        <f t="shared" ref="S139:S202" si="123">O139+N139+P139+Q139-R139</f>
        <v>174.1295119108994</v>
      </c>
      <c r="T139" s="54">
        <f t="shared" ref="T139:T202" si="124">N139+P139</f>
        <v>83.110493964621952</v>
      </c>
      <c r="U139" s="54">
        <f t="shared" ref="U139:U202" si="125">O139+Q139-R139</f>
        <v>91.01901794627743</v>
      </c>
      <c r="V139" s="54">
        <f t="shared" si="117"/>
        <v>814.67574856889235</v>
      </c>
      <c r="W139" s="54">
        <f t="shared" si="118"/>
        <v>1154.3124161753049</v>
      </c>
      <c r="X139" s="54">
        <f t="shared" si="119"/>
        <v>1264.1530270316309</v>
      </c>
      <c r="Y139" s="54">
        <f t="shared" ref="Y139:Y202" si="126">X139+W139</f>
        <v>2418.4654432069356</v>
      </c>
      <c r="Z139" s="43">
        <f t="shared" si="63"/>
        <v>17.875</v>
      </c>
      <c r="AA139" s="54">
        <f t="shared" si="64"/>
        <v>15.485409105471609</v>
      </c>
      <c r="AB139" s="54">
        <f t="shared" ref="AB139:AB202" si="127">Q139</f>
        <v>43.596188594278615</v>
      </c>
      <c r="AC139" s="54">
        <f t="shared" ref="AC139:AC202" si="128">AA139</f>
        <v>15.485409105471609</v>
      </c>
    </row>
    <row r="140" spans="1:29" x14ac:dyDescent="0.25">
      <c r="A140" s="61">
        <f t="shared" si="120"/>
        <v>19.038367982539164</v>
      </c>
      <c r="B140" s="43">
        <f t="shared" si="57"/>
        <v>327.5</v>
      </c>
      <c r="C140" s="42">
        <f t="shared" ref="C140:I140" si="129">C139</f>
        <v>78</v>
      </c>
      <c r="D140" s="51">
        <f t="shared" si="129"/>
        <v>100</v>
      </c>
      <c r="E140" s="56">
        <f t="shared" si="129"/>
        <v>0.2</v>
      </c>
      <c r="F140" s="57">
        <f t="shared" si="129"/>
        <v>980.23210993750001</v>
      </c>
      <c r="G140" s="58">
        <f t="shared" si="129"/>
        <v>2.6584931595742973E-4</v>
      </c>
      <c r="H140" s="58">
        <f t="shared" si="129"/>
        <v>4.3110319016750285E-4</v>
      </c>
      <c r="I140" s="48">
        <f t="shared" si="129"/>
        <v>78</v>
      </c>
      <c r="J140" s="49">
        <f t="shared" si="59"/>
        <v>4.7783624261100756E-3</v>
      </c>
      <c r="K140" s="50">
        <f t="shared" si="60"/>
        <v>19.038367982539164</v>
      </c>
      <c r="L140" s="51">
        <f t="shared" si="113"/>
        <v>5475423.2671480002</v>
      </c>
      <c r="M140" s="49">
        <f t="shared" si="114"/>
        <v>2.5068190725020933E-2</v>
      </c>
      <c r="N140" s="43">
        <f t="shared" si="115"/>
        <v>57.093510908945127</v>
      </c>
      <c r="O140" s="43">
        <f t="shared" si="116"/>
        <v>57.093510908945127</v>
      </c>
      <c r="P140" s="52">
        <f t="shared" si="61"/>
        <v>27.091358075731684</v>
      </c>
      <c r="Q140" s="52">
        <f t="shared" si="122"/>
        <v>43.931543891157688</v>
      </c>
      <c r="R140" s="54">
        <f t="shared" si="62"/>
        <v>8.8031107970115379</v>
      </c>
      <c r="S140" s="54">
        <f t="shared" si="123"/>
        <v>176.40681298776809</v>
      </c>
      <c r="T140" s="54">
        <f t="shared" si="124"/>
        <v>84.184868984676811</v>
      </c>
      <c r="U140" s="54">
        <f t="shared" si="125"/>
        <v>92.221944003091281</v>
      </c>
      <c r="V140" s="54">
        <f t="shared" si="117"/>
        <v>825.20711749661757</v>
      </c>
      <c r="W140" s="54">
        <f t="shared" si="118"/>
        <v>1178.2284013881049</v>
      </c>
      <c r="X140" s="54">
        <f t="shared" si="119"/>
        <v>1290.7131051714696</v>
      </c>
      <c r="Y140" s="54">
        <f t="shared" si="126"/>
        <v>2468.9415065595745</v>
      </c>
      <c r="Z140" s="43">
        <f t="shared" si="63"/>
        <v>18.012499999999999</v>
      </c>
      <c r="AA140" s="54">
        <f t="shared" si="64"/>
        <v>15.287782894028828</v>
      </c>
      <c r="AB140" s="54">
        <f t="shared" si="127"/>
        <v>43.931543891157688</v>
      </c>
      <c r="AC140" s="54">
        <f t="shared" si="128"/>
        <v>15.287782894028828</v>
      </c>
    </row>
    <row r="141" spans="1:29" x14ac:dyDescent="0.25">
      <c r="A141" s="61">
        <f t="shared" si="120"/>
        <v>19.183699035840991</v>
      </c>
      <c r="B141" s="43">
        <f t="shared" si="57"/>
        <v>330</v>
      </c>
      <c r="C141" s="42">
        <f t="shared" ref="C141:I141" si="130">C140</f>
        <v>78</v>
      </c>
      <c r="D141" s="51">
        <f t="shared" si="130"/>
        <v>100</v>
      </c>
      <c r="E141" s="56">
        <f t="shared" si="130"/>
        <v>0.2</v>
      </c>
      <c r="F141" s="57">
        <f t="shared" si="130"/>
        <v>980.23210993750001</v>
      </c>
      <c r="G141" s="58">
        <f t="shared" si="130"/>
        <v>2.6584931595742973E-4</v>
      </c>
      <c r="H141" s="58">
        <f t="shared" si="130"/>
        <v>4.3110319016750285E-4</v>
      </c>
      <c r="I141" s="48">
        <f t="shared" si="130"/>
        <v>78</v>
      </c>
      <c r="J141" s="49">
        <f t="shared" si="59"/>
        <v>4.7783624261100756E-3</v>
      </c>
      <c r="K141" s="50">
        <f t="shared" si="60"/>
        <v>19.183699035840991</v>
      </c>
      <c r="L141" s="51">
        <f t="shared" si="113"/>
        <v>5517220.3913247045</v>
      </c>
      <c r="M141" s="49">
        <f t="shared" si="114"/>
        <v>2.5067857202488844E-2</v>
      </c>
      <c r="N141" s="43">
        <f t="shared" si="115"/>
        <v>57.967723249558155</v>
      </c>
      <c r="O141" s="43">
        <f t="shared" si="116"/>
        <v>57.967723249558155</v>
      </c>
      <c r="P141" s="52">
        <f t="shared" si="61"/>
        <v>27.298162335851771</v>
      </c>
      <c r="Q141" s="52">
        <f t="shared" si="122"/>
        <v>44.266899188036739</v>
      </c>
      <c r="R141" s="54">
        <f t="shared" si="62"/>
        <v>8.8031107970115379</v>
      </c>
      <c r="S141" s="54">
        <f t="shared" si="123"/>
        <v>178.69739722599331</v>
      </c>
      <c r="T141" s="54">
        <f t="shared" si="124"/>
        <v>85.265885585409933</v>
      </c>
      <c r="U141" s="54">
        <f t="shared" si="125"/>
        <v>93.431511640583352</v>
      </c>
      <c r="V141" s="54">
        <f t="shared" si="117"/>
        <v>835.80358933075843</v>
      </c>
      <c r="W141" s="54">
        <f t="shared" si="118"/>
        <v>1202.4676172301399</v>
      </c>
      <c r="X141" s="54">
        <f t="shared" si="119"/>
        <v>1317.6238821107906</v>
      </c>
      <c r="Y141" s="54">
        <f t="shared" si="126"/>
        <v>2520.0914993409306</v>
      </c>
      <c r="Z141" s="43">
        <f t="shared" si="63"/>
        <v>18.149999999999999</v>
      </c>
      <c r="AA141" s="54">
        <f t="shared" si="64"/>
        <v>15.093961566971892</v>
      </c>
      <c r="AB141" s="54">
        <f t="shared" si="127"/>
        <v>44.266899188036739</v>
      </c>
      <c r="AC141" s="54">
        <f t="shared" si="128"/>
        <v>15.093961566971892</v>
      </c>
    </row>
    <row r="142" spans="1:29" x14ac:dyDescent="0.25">
      <c r="A142" s="61">
        <f t="shared" si="120"/>
        <v>19.329030089142815</v>
      </c>
      <c r="B142" s="43">
        <f t="shared" si="57"/>
        <v>332.5</v>
      </c>
      <c r="C142" s="42">
        <f t="shared" ref="C142:I142" si="131">C141</f>
        <v>78</v>
      </c>
      <c r="D142" s="51">
        <f t="shared" si="131"/>
        <v>100</v>
      </c>
      <c r="E142" s="56">
        <f t="shared" si="131"/>
        <v>0.2</v>
      </c>
      <c r="F142" s="57">
        <f t="shared" si="131"/>
        <v>980.23210993750001</v>
      </c>
      <c r="G142" s="58">
        <f t="shared" si="131"/>
        <v>2.6584931595742973E-4</v>
      </c>
      <c r="H142" s="58">
        <f t="shared" si="131"/>
        <v>4.3110319016750285E-4</v>
      </c>
      <c r="I142" s="48">
        <f t="shared" si="131"/>
        <v>78</v>
      </c>
      <c r="J142" s="49">
        <f t="shared" si="59"/>
        <v>4.7783624261100756E-3</v>
      </c>
      <c r="K142" s="50">
        <f t="shared" si="60"/>
        <v>19.329030089142815</v>
      </c>
      <c r="L142" s="51">
        <f t="shared" si="113"/>
        <v>5559017.5155014051</v>
      </c>
      <c r="M142" s="49">
        <f t="shared" si="114"/>
        <v>2.5067528437087348E-2</v>
      </c>
      <c r="N142" s="43">
        <f t="shared" si="115"/>
        <v>58.848577165928873</v>
      </c>
      <c r="O142" s="43">
        <f t="shared" si="116"/>
        <v>58.848577165928873</v>
      </c>
      <c r="P142" s="52">
        <f t="shared" si="61"/>
        <v>27.504966595971865</v>
      </c>
      <c r="Q142" s="52">
        <f t="shared" si="122"/>
        <v>44.602254484915811</v>
      </c>
      <c r="R142" s="54">
        <f t="shared" si="62"/>
        <v>8.8031107970115379</v>
      </c>
      <c r="S142" s="54">
        <f t="shared" si="123"/>
        <v>181.0012646157339</v>
      </c>
      <c r="T142" s="54">
        <f t="shared" si="124"/>
        <v>86.353543761900738</v>
      </c>
      <c r="U142" s="54">
        <f t="shared" si="125"/>
        <v>94.64772085383315</v>
      </c>
      <c r="V142" s="54">
        <f t="shared" si="117"/>
        <v>846.46516402308202</v>
      </c>
      <c r="W142" s="54">
        <f t="shared" si="118"/>
        <v>1227.0321923432475</v>
      </c>
      <c r="X142" s="54">
        <f t="shared" si="119"/>
        <v>1344.8874864914326</v>
      </c>
      <c r="Y142" s="54">
        <f t="shared" si="126"/>
        <v>2571.9196788346799</v>
      </c>
      <c r="Z142" s="43">
        <f t="shared" si="63"/>
        <v>18.287500000000001</v>
      </c>
      <c r="AA142" s="54">
        <f t="shared" si="64"/>
        <v>14.903846952113456</v>
      </c>
      <c r="AB142" s="54">
        <f t="shared" si="127"/>
        <v>44.602254484915811</v>
      </c>
      <c r="AC142" s="54">
        <f t="shared" si="128"/>
        <v>14.903846952113456</v>
      </c>
    </row>
    <row r="143" spans="1:29" x14ac:dyDescent="0.25">
      <c r="A143" s="61">
        <f t="shared" si="120"/>
        <v>19.474361142444643</v>
      </c>
      <c r="B143" s="43">
        <f t="shared" si="57"/>
        <v>335</v>
      </c>
      <c r="C143" s="42">
        <f t="shared" ref="C143:I143" si="132">C142</f>
        <v>78</v>
      </c>
      <c r="D143" s="51">
        <f t="shared" si="132"/>
        <v>100</v>
      </c>
      <c r="E143" s="56">
        <f t="shared" si="132"/>
        <v>0.2</v>
      </c>
      <c r="F143" s="57">
        <f t="shared" si="132"/>
        <v>980.23210993750001</v>
      </c>
      <c r="G143" s="58">
        <f t="shared" si="132"/>
        <v>2.6584931595742973E-4</v>
      </c>
      <c r="H143" s="58">
        <f t="shared" si="132"/>
        <v>4.3110319016750285E-4</v>
      </c>
      <c r="I143" s="48">
        <f t="shared" si="132"/>
        <v>78</v>
      </c>
      <c r="J143" s="49">
        <f t="shared" si="59"/>
        <v>4.7783624261100756E-3</v>
      </c>
      <c r="K143" s="50">
        <f t="shared" si="60"/>
        <v>19.474361142444643</v>
      </c>
      <c r="L143" s="51">
        <f t="shared" si="113"/>
        <v>5600814.6396781085</v>
      </c>
      <c r="M143" s="49">
        <f t="shared" si="114"/>
        <v>2.5067204326016782E-2</v>
      </c>
      <c r="N143" s="43">
        <f t="shared" si="115"/>
        <v>59.736072653207351</v>
      </c>
      <c r="O143" s="43">
        <f t="shared" si="116"/>
        <v>59.736072653207351</v>
      </c>
      <c r="P143" s="52">
        <f t="shared" si="61"/>
        <v>27.711770856091949</v>
      </c>
      <c r="Q143" s="52">
        <f t="shared" si="122"/>
        <v>44.937609781794876</v>
      </c>
      <c r="R143" s="54">
        <f t="shared" si="62"/>
        <v>8.8031107970115379</v>
      </c>
      <c r="S143" s="54">
        <f t="shared" si="123"/>
        <v>183.31841514729001</v>
      </c>
      <c r="T143" s="54">
        <f t="shared" si="124"/>
        <v>87.447843509299304</v>
      </c>
      <c r="U143" s="54">
        <f t="shared" si="125"/>
        <v>95.870571637990693</v>
      </c>
      <c r="V143" s="54">
        <f t="shared" si="117"/>
        <v>857.19184152604771</v>
      </c>
      <c r="W143" s="54">
        <f t="shared" si="118"/>
        <v>1251.9242553681738</v>
      </c>
      <c r="X143" s="54">
        <f t="shared" si="119"/>
        <v>1372.5060469541404</v>
      </c>
      <c r="Y143" s="54">
        <f t="shared" si="126"/>
        <v>2624.4303023223142</v>
      </c>
      <c r="Z143" s="43">
        <f t="shared" si="63"/>
        <v>18.425000000000001</v>
      </c>
      <c r="AA143" s="54">
        <f t="shared" si="64"/>
        <v>14.717344057353902</v>
      </c>
      <c r="AB143" s="54">
        <f t="shared" si="127"/>
        <v>44.937609781794876</v>
      </c>
      <c r="AC143" s="54">
        <f t="shared" si="128"/>
        <v>14.717344057353902</v>
      </c>
    </row>
    <row r="144" spans="1:29" x14ac:dyDescent="0.25">
      <c r="A144" s="61">
        <f t="shared" si="120"/>
        <v>19.619692195746467</v>
      </c>
      <c r="B144" s="43">
        <f t="shared" si="57"/>
        <v>337.5</v>
      </c>
      <c r="C144" s="42">
        <f t="shared" ref="C144:I144" si="133">C143</f>
        <v>78</v>
      </c>
      <c r="D144" s="51">
        <f t="shared" si="133"/>
        <v>100</v>
      </c>
      <c r="E144" s="56">
        <f t="shared" si="133"/>
        <v>0.2</v>
      </c>
      <c r="F144" s="57">
        <f t="shared" si="133"/>
        <v>980.23210993750001</v>
      </c>
      <c r="G144" s="58">
        <f t="shared" si="133"/>
        <v>2.6584931595742973E-4</v>
      </c>
      <c r="H144" s="58">
        <f t="shared" si="133"/>
        <v>4.3110319016750285E-4</v>
      </c>
      <c r="I144" s="48">
        <f t="shared" si="133"/>
        <v>78</v>
      </c>
      <c r="J144" s="49">
        <f t="shared" si="59"/>
        <v>4.7783624261100756E-3</v>
      </c>
      <c r="K144" s="50">
        <f t="shared" si="60"/>
        <v>19.619692195746467</v>
      </c>
      <c r="L144" s="51">
        <f t="shared" si="113"/>
        <v>5642611.7638548091</v>
      </c>
      <c r="M144" s="49">
        <f t="shared" si="114"/>
        <v>2.5066884769443028E-2</v>
      </c>
      <c r="N144" s="43">
        <f t="shared" si="115"/>
        <v>60.630209706612561</v>
      </c>
      <c r="O144" s="43">
        <f t="shared" si="116"/>
        <v>60.630209706612561</v>
      </c>
      <c r="P144" s="52">
        <f t="shared" si="61"/>
        <v>27.918575116212047</v>
      </c>
      <c r="Q144" s="52">
        <f t="shared" si="122"/>
        <v>45.272965078673948</v>
      </c>
      <c r="R144" s="54">
        <f t="shared" si="62"/>
        <v>8.8031107970115379</v>
      </c>
      <c r="S144" s="54">
        <f t="shared" si="123"/>
        <v>185.64884881109958</v>
      </c>
      <c r="T144" s="54">
        <f t="shared" si="124"/>
        <v>88.548784822824615</v>
      </c>
      <c r="U144" s="54">
        <f t="shared" si="125"/>
        <v>97.100063988274968</v>
      </c>
      <c r="V144" s="54">
        <f t="shared" si="117"/>
        <v>867.98362179279047</v>
      </c>
      <c r="W144" s="54">
        <f t="shared" si="118"/>
        <v>1277.1459349445856</v>
      </c>
      <c r="X144" s="54">
        <f t="shared" si="119"/>
        <v>1400.4816921385814</v>
      </c>
      <c r="Y144" s="54">
        <f t="shared" si="126"/>
        <v>2677.6276270831668</v>
      </c>
      <c r="Z144" s="43">
        <f t="shared" si="63"/>
        <v>18.5625</v>
      </c>
      <c r="AA144" s="54">
        <f t="shared" si="64"/>
        <v>14.534360946625423</v>
      </c>
      <c r="AB144" s="54">
        <f t="shared" si="127"/>
        <v>45.272965078673948</v>
      </c>
      <c r="AC144" s="54">
        <f t="shared" si="128"/>
        <v>14.534360946625423</v>
      </c>
    </row>
    <row r="145" spans="1:29" x14ac:dyDescent="0.25">
      <c r="A145" s="61">
        <f t="shared" si="120"/>
        <v>19.765023249048294</v>
      </c>
      <c r="B145" s="43">
        <f t="shared" si="57"/>
        <v>340</v>
      </c>
      <c r="C145" s="42">
        <f t="shared" ref="C145:I145" si="134">C144</f>
        <v>78</v>
      </c>
      <c r="D145" s="51">
        <f t="shared" si="134"/>
        <v>100</v>
      </c>
      <c r="E145" s="56">
        <f t="shared" si="134"/>
        <v>0.2</v>
      </c>
      <c r="F145" s="57">
        <f t="shared" si="134"/>
        <v>980.23210993750001</v>
      </c>
      <c r="G145" s="58">
        <f t="shared" si="134"/>
        <v>2.6584931595742973E-4</v>
      </c>
      <c r="H145" s="58">
        <f t="shared" si="134"/>
        <v>4.3110319016750285E-4</v>
      </c>
      <c r="I145" s="48">
        <f t="shared" si="134"/>
        <v>78</v>
      </c>
      <c r="J145" s="49">
        <f t="shared" si="59"/>
        <v>4.7783624261100756E-3</v>
      </c>
      <c r="K145" s="50">
        <f t="shared" si="60"/>
        <v>19.765023249048294</v>
      </c>
      <c r="L145" s="51">
        <f t="shared" si="113"/>
        <v>5684408.8880315125</v>
      </c>
      <c r="M145" s="49">
        <f t="shared" si="114"/>
        <v>2.5066569670390792E-2</v>
      </c>
      <c r="N145" s="43">
        <f t="shared" si="115"/>
        <v>61.530988321431131</v>
      </c>
      <c r="O145" s="43">
        <f t="shared" si="116"/>
        <v>61.530988321431131</v>
      </c>
      <c r="P145" s="52">
        <f t="shared" si="61"/>
        <v>28.12537937633213</v>
      </c>
      <c r="Q145" s="52">
        <f t="shared" si="122"/>
        <v>45.608320375553014</v>
      </c>
      <c r="R145" s="54">
        <f t="shared" si="62"/>
        <v>8.8031107970115379</v>
      </c>
      <c r="S145" s="54">
        <f t="shared" si="123"/>
        <v>187.99256559773588</v>
      </c>
      <c r="T145" s="54">
        <f t="shared" si="124"/>
        <v>89.656367697763258</v>
      </c>
      <c r="U145" s="54">
        <f t="shared" si="125"/>
        <v>98.336197899972603</v>
      </c>
      <c r="V145" s="54">
        <f t="shared" si="117"/>
        <v>878.84050477710798</v>
      </c>
      <c r="W145" s="54">
        <f t="shared" si="118"/>
        <v>1302.6993597110902</v>
      </c>
      <c r="X145" s="54">
        <f t="shared" si="119"/>
        <v>1428.8165506833625</v>
      </c>
      <c r="Y145" s="54">
        <f t="shared" si="126"/>
        <v>2731.5159103944525</v>
      </c>
      <c r="Z145" s="43">
        <f t="shared" si="63"/>
        <v>18.7</v>
      </c>
      <c r="AA145" s="54">
        <f t="shared" si="64"/>
        <v>14.354808621497474</v>
      </c>
      <c r="AB145" s="54">
        <f t="shared" si="127"/>
        <v>45.608320375553014</v>
      </c>
      <c r="AC145" s="54">
        <f t="shared" si="128"/>
        <v>14.354808621497474</v>
      </c>
    </row>
    <row r="146" spans="1:29" x14ac:dyDescent="0.25">
      <c r="A146" s="61">
        <f t="shared" si="120"/>
        <v>19.910354302350118</v>
      </c>
      <c r="B146" s="43">
        <f t="shared" si="57"/>
        <v>342.5</v>
      </c>
      <c r="C146" s="42">
        <f t="shared" ref="C146:I146" si="135">C145</f>
        <v>78</v>
      </c>
      <c r="D146" s="51">
        <f t="shared" si="135"/>
        <v>100</v>
      </c>
      <c r="E146" s="56">
        <f t="shared" si="135"/>
        <v>0.2</v>
      </c>
      <c r="F146" s="57">
        <f t="shared" si="135"/>
        <v>980.23210993750001</v>
      </c>
      <c r="G146" s="58">
        <f t="shared" si="135"/>
        <v>2.6584931595742973E-4</v>
      </c>
      <c r="H146" s="58">
        <f t="shared" si="135"/>
        <v>4.3110319016750285E-4</v>
      </c>
      <c r="I146" s="48">
        <f t="shared" si="135"/>
        <v>78</v>
      </c>
      <c r="J146" s="49">
        <f t="shared" si="59"/>
        <v>4.7783624261100756E-3</v>
      </c>
      <c r="K146" s="50">
        <f t="shared" si="60"/>
        <v>19.910354302350118</v>
      </c>
      <c r="L146" s="51">
        <f t="shared" si="113"/>
        <v>5726206.012208214</v>
      </c>
      <c r="M146" s="49">
        <f t="shared" si="114"/>
        <v>2.5066258934641514E-2</v>
      </c>
      <c r="N146" s="43">
        <f t="shared" si="115"/>
        <v>62.438408493015608</v>
      </c>
      <c r="O146" s="43">
        <f t="shared" si="116"/>
        <v>62.438408493015608</v>
      </c>
      <c r="P146" s="52">
        <f t="shared" si="61"/>
        <v>28.332183636452221</v>
      </c>
      <c r="Q146" s="52">
        <f t="shared" si="122"/>
        <v>45.943675672432079</v>
      </c>
      <c r="R146" s="54">
        <f t="shared" si="62"/>
        <v>8.8031107970115379</v>
      </c>
      <c r="S146" s="54">
        <f t="shared" si="123"/>
        <v>190.349565497904</v>
      </c>
      <c r="T146" s="54">
        <f t="shared" si="124"/>
        <v>90.770592129467829</v>
      </c>
      <c r="U146" s="54">
        <f t="shared" si="125"/>
        <v>99.578973368436138</v>
      </c>
      <c r="V146" s="54">
        <f t="shared" si="117"/>
        <v>889.76249043344478</v>
      </c>
      <c r="W146" s="54">
        <f t="shared" si="118"/>
        <v>1328.5866583052448</v>
      </c>
      <c r="X146" s="54">
        <f t="shared" si="119"/>
        <v>1457.5127512260417</v>
      </c>
      <c r="Y146" s="54">
        <f t="shared" si="126"/>
        <v>2786.0994095312863</v>
      </c>
      <c r="Z146" s="43">
        <f t="shared" si="63"/>
        <v>18.837499999999999</v>
      </c>
      <c r="AA146" s="54">
        <f t="shared" si="64"/>
        <v>14.178600908147953</v>
      </c>
      <c r="AB146" s="54">
        <f t="shared" si="127"/>
        <v>45.943675672432079</v>
      </c>
      <c r="AC146" s="54">
        <f t="shared" si="128"/>
        <v>14.178600908147953</v>
      </c>
    </row>
    <row r="147" spans="1:29" x14ac:dyDescent="0.25">
      <c r="A147" s="61">
        <f t="shared" si="120"/>
        <v>20.055685355651946</v>
      </c>
      <c r="B147" s="43">
        <f t="shared" si="57"/>
        <v>345</v>
      </c>
      <c r="C147" s="42">
        <f t="shared" ref="C147:I147" si="136">C146</f>
        <v>78</v>
      </c>
      <c r="D147" s="51">
        <f t="shared" si="136"/>
        <v>100</v>
      </c>
      <c r="E147" s="56">
        <f t="shared" si="136"/>
        <v>0.2</v>
      </c>
      <c r="F147" s="57">
        <f t="shared" si="136"/>
        <v>980.23210993750001</v>
      </c>
      <c r="G147" s="58">
        <f t="shared" si="136"/>
        <v>2.6584931595742973E-4</v>
      </c>
      <c r="H147" s="58">
        <f t="shared" si="136"/>
        <v>4.3110319016750285E-4</v>
      </c>
      <c r="I147" s="48">
        <f t="shared" si="136"/>
        <v>78</v>
      </c>
      <c r="J147" s="49">
        <f t="shared" si="59"/>
        <v>4.7783624261100756E-3</v>
      </c>
      <c r="K147" s="50">
        <f t="shared" si="60"/>
        <v>20.055685355651946</v>
      </c>
      <c r="L147" s="51">
        <f t="shared" si="113"/>
        <v>5768003.1363849174</v>
      </c>
      <c r="M147" s="49">
        <f t="shared" si="114"/>
        <v>2.5065952470635578E-2</v>
      </c>
      <c r="N147" s="43">
        <f t="shared" si="115"/>
        <v>63.352470216783324</v>
      </c>
      <c r="O147" s="43">
        <f t="shared" si="116"/>
        <v>63.352470216783324</v>
      </c>
      <c r="P147" s="52">
        <f t="shared" si="61"/>
        <v>28.538987896572316</v>
      </c>
      <c r="Q147" s="52">
        <f t="shared" si="122"/>
        <v>46.279030969311158</v>
      </c>
      <c r="R147" s="54">
        <f t="shared" si="62"/>
        <v>8.8031107970115379</v>
      </c>
      <c r="S147" s="54">
        <f t="shared" si="123"/>
        <v>192.71984850243859</v>
      </c>
      <c r="T147" s="54">
        <f t="shared" si="124"/>
        <v>91.89145811335564</v>
      </c>
      <c r="U147" s="54">
        <f t="shared" si="125"/>
        <v>100.82839038908294</v>
      </c>
      <c r="V147" s="54">
        <f t="shared" si="117"/>
        <v>900.74957871688002</v>
      </c>
      <c r="W147" s="54">
        <f t="shared" si="118"/>
        <v>1354.8099593635766</v>
      </c>
      <c r="X147" s="54">
        <f t="shared" si="119"/>
        <v>1486.572422403146</v>
      </c>
      <c r="Y147" s="54">
        <f t="shared" si="126"/>
        <v>2841.3823817667226</v>
      </c>
      <c r="Z147" s="43">
        <f t="shared" si="63"/>
        <v>18.975000000000001</v>
      </c>
      <c r="AA147" s="54">
        <f t="shared" si="64"/>
        <v>14.005654349421471</v>
      </c>
      <c r="AB147" s="54">
        <f t="shared" si="127"/>
        <v>46.279030969311158</v>
      </c>
      <c r="AC147" s="54">
        <f t="shared" si="128"/>
        <v>14.005654349421471</v>
      </c>
    </row>
    <row r="148" spans="1:29" x14ac:dyDescent="0.25">
      <c r="A148" s="61">
        <f t="shared" si="120"/>
        <v>20.20101640895377</v>
      </c>
      <c r="B148" s="43">
        <f t="shared" si="57"/>
        <v>347.5</v>
      </c>
      <c r="C148" s="42">
        <f t="shared" ref="C148:I148" si="137">C147</f>
        <v>78</v>
      </c>
      <c r="D148" s="51">
        <f t="shared" si="137"/>
        <v>100</v>
      </c>
      <c r="E148" s="56">
        <f t="shared" si="137"/>
        <v>0.2</v>
      </c>
      <c r="F148" s="57">
        <f t="shared" si="137"/>
        <v>980.23210993750001</v>
      </c>
      <c r="G148" s="58">
        <f t="shared" si="137"/>
        <v>2.6584931595742973E-4</v>
      </c>
      <c r="H148" s="58">
        <f t="shared" si="137"/>
        <v>4.3110319016750285E-4</v>
      </c>
      <c r="I148" s="48">
        <f t="shared" si="137"/>
        <v>78</v>
      </c>
      <c r="J148" s="49">
        <f t="shared" si="59"/>
        <v>4.7783624261100756E-3</v>
      </c>
      <c r="K148" s="50">
        <f t="shared" si="60"/>
        <v>20.20101640895377</v>
      </c>
      <c r="L148" s="51">
        <f t="shared" si="113"/>
        <v>5809800.2605616199</v>
      </c>
      <c r="M148" s="49">
        <f t="shared" si="114"/>
        <v>2.5065650189378775E-2</v>
      </c>
      <c r="N148" s="43">
        <f t="shared" si="115"/>
        <v>64.273173488214866</v>
      </c>
      <c r="O148" s="43">
        <f t="shared" si="116"/>
        <v>64.273173488214866</v>
      </c>
      <c r="P148" s="52">
        <f t="shared" si="61"/>
        <v>28.745792156692403</v>
      </c>
      <c r="Q148" s="52">
        <f t="shared" si="122"/>
        <v>46.614386266190216</v>
      </c>
      <c r="R148" s="54">
        <f t="shared" si="62"/>
        <v>8.8031107970115379</v>
      </c>
      <c r="S148" s="54">
        <f t="shared" si="123"/>
        <v>195.10341460230083</v>
      </c>
      <c r="T148" s="54">
        <f t="shared" si="124"/>
        <v>93.018965644907269</v>
      </c>
      <c r="U148" s="54">
        <f t="shared" si="125"/>
        <v>102.08444895739355</v>
      </c>
      <c r="V148" s="54">
        <f t="shared" si="117"/>
        <v>911.80176958311279</v>
      </c>
      <c r="W148" s="54">
        <f t="shared" si="118"/>
        <v>1381.3713915215931</v>
      </c>
      <c r="X148" s="54">
        <f t="shared" si="119"/>
        <v>1515.9976928501817</v>
      </c>
      <c r="Y148" s="54">
        <f t="shared" si="126"/>
        <v>2897.369084371775</v>
      </c>
      <c r="Z148" s="43">
        <f t="shared" si="63"/>
        <v>19.112500000000001</v>
      </c>
      <c r="AA148" s="54">
        <f t="shared" si="64"/>
        <v>13.835888101712754</v>
      </c>
      <c r="AB148" s="54">
        <f t="shared" si="127"/>
        <v>46.614386266190216</v>
      </c>
      <c r="AC148" s="54">
        <f t="shared" si="128"/>
        <v>13.835888101712754</v>
      </c>
    </row>
    <row r="149" spans="1:29" x14ac:dyDescent="0.25">
      <c r="A149" s="61">
        <f t="shared" si="120"/>
        <v>20.346347462255594</v>
      </c>
      <c r="B149" s="43">
        <f t="shared" si="57"/>
        <v>350</v>
      </c>
      <c r="C149" s="42">
        <f t="shared" ref="C149:I149" si="138">C148</f>
        <v>78</v>
      </c>
      <c r="D149" s="51">
        <f t="shared" si="138"/>
        <v>100</v>
      </c>
      <c r="E149" s="56">
        <f t="shared" si="138"/>
        <v>0.2</v>
      </c>
      <c r="F149" s="57">
        <f t="shared" si="138"/>
        <v>980.23210993750001</v>
      </c>
      <c r="G149" s="58">
        <f t="shared" si="138"/>
        <v>2.6584931595742973E-4</v>
      </c>
      <c r="H149" s="58">
        <f t="shared" si="138"/>
        <v>4.3110319016750285E-4</v>
      </c>
      <c r="I149" s="48">
        <f t="shared" si="138"/>
        <v>78</v>
      </c>
      <c r="J149" s="49">
        <f t="shared" si="59"/>
        <v>4.7783624261100756E-3</v>
      </c>
      <c r="K149" s="50">
        <f t="shared" si="60"/>
        <v>20.346347462255594</v>
      </c>
      <c r="L149" s="51">
        <f t="shared" si="113"/>
        <v>5851597.3847383205</v>
      </c>
      <c r="M149" s="49">
        <f t="shared" si="114"/>
        <v>2.5065352004352556E-2</v>
      </c>
      <c r="N149" s="43">
        <f t="shared" si="115"/>
        <v>65.200518302852814</v>
      </c>
      <c r="O149" s="43">
        <f t="shared" si="116"/>
        <v>65.200518302852814</v>
      </c>
      <c r="P149" s="52">
        <f t="shared" si="61"/>
        <v>28.952596416812483</v>
      </c>
      <c r="Q149" s="52">
        <f t="shared" si="122"/>
        <v>46.949741563069281</v>
      </c>
      <c r="R149" s="54">
        <f t="shared" si="62"/>
        <v>8.8031107970115379</v>
      </c>
      <c r="S149" s="54">
        <f t="shared" si="123"/>
        <v>197.50026378857586</v>
      </c>
      <c r="T149" s="54">
        <f t="shared" si="124"/>
        <v>94.153114719665297</v>
      </c>
      <c r="U149" s="54">
        <f t="shared" si="125"/>
        <v>103.34714906891055</v>
      </c>
      <c r="V149" s="54">
        <f t="shared" si="117"/>
        <v>922.91906298845004</v>
      </c>
      <c r="W149" s="54">
        <f t="shared" si="118"/>
        <v>1408.2730834137972</v>
      </c>
      <c r="X149" s="54">
        <f t="shared" si="119"/>
        <v>1545.7906912016535</v>
      </c>
      <c r="Y149" s="54">
        <f t="shared" si="126"/>
        <v>2954.0637746154507</v>
      </c>
      <c r="Z149" s="43">
        <f t="shared" si="63"/>
        <v>19.25</v>
      </c>
      <c r="AA149" s="54">
        <f t="shared" si="64"/>
        <v>13.669223836428118</v>
      </c>
      <c r="AB149" s="54">
        <f t="shared" si="127"/>
        <v>46.949741563069281</v>
      </c>
      <c r="AC149" s="54">
        <f t="shared" si="128"/>
        <v>13.669223836428118</v>
      </c>
    </row>
    <row r="150" spans="1:29" x14ac:dyDescent="0.25">
      <c r="A150" s="61">
        <f t="shared" si="120"/>
        <v>20.491678515557421</v>
      </c>
      <c r="B150" s="43">
        <f t="shared" si="57"/>
        <v>352.5</v>
      </c>
      <c r="C150" s="42">
        <f t="shared" ref="C150:I150" si="139">C149</f>
        <v>78</v>
      </c>
      <c r="D150" s="51">
        <f t="shared" si="139"/>
        <v>100</v>
      </c>
      <c r="E150" s="56">
        <f t="shared" si="139"/>
        <v>0.2</v>
      </c>
      <c r="F150" s="57">
        <f t="shared" si="139"/>
        <v>980.23210993750001</v>
      </c>
      <c r="G150" s="58">
        <f t="shared" si="139"/>
        <v>2.6584931595742973E-4</v>
      </c>
      <c r="H150" s="58">
        <f t="shared" si="139"/>
        <v>4.3110319016750285E-4</v>
      </c>
      <c r="I150" s="48">
        <f t="shared" si="139"/>
        <v>78</v>
      </c>
      <c r="J150" s="49">
        <f t="shared" si="59"/>
        <v>4.7783624261100756E-3</v>
      </c>
      <c r="K150" s="50">
        <f t="shared" si="60"/>
        <v>20.491678515557421</v>
      </c>
      <c r="L150" s="51">
        <f t="shared" si="113"/>
        <v>5893394.5089150239</v>
      </c>
      <c r="M150" s="49">
        <f t="shared" si="114"/>
        <v>2.5065057831428175E-2</v>
      </c>
      <c r="N150" s="43">
        <f t="shared" si="115"/>
        <v>66.134504656300507</v>
      </c>
      <c r="O150" s="43">
        <f t="shared" si="116"/>
        <v>66.134504656300507</v>
      </c>
      <c r="P150" s="52">
        <f t="shared" si="61"/>
        <v>29.159400676932574</v>
      </c>
      <c r="Q150" s="52">
        <f t="shared" si="122"/>
        <v>47.285096859948354</v>
      </c>
      <c r="R150" s="54">
        <f t="shared" si="62"/>
        <v>8.8031107970115379</v>
      </c>
      <c r="S150" s="54">
        <f t="shared" si="123"/>
        <v>199.91039605247039</v>
      </c>
      <c r="T150" s="54">
        <f t="shared" si="124"/>
        <v>95.293905333233084</v>
      </c>
      <c r="U150" s="54">
        <f t="shared" si="125"/>
        <v>104.61649071923732</v>
      </c>
      <c r="V150" s="54">
        <f t="shared" si="117"/>
        <v>934.10145888979446</v>
      </c>
      <c r="W150" s="54">
        <f t="shared" si="118"/>
        <v>1435.5171636737036</v>
      </c>
      <c r="X150" s="54">
        <f t="shared" si="119"/>
        <v>1575.9535460910749</v>
      </c>
      <c r="Y150" s="54">
        <f t="shared" si="126"/>
        <v>3011.4707097647788</v>
      </c>
      <c r="Z150" s="43">
        <f t="shared" si="63"/>
        <v>19.387499999999999</v>
      </c>
      <c r="AA150" s="54">
        <f t="shared" si="64"/>
        <v>13.505585645792266</v>
      </c>
      <c r="AB150" s="54">
        <f t="shared" si="127"/>
        <v>47.285096859948354</v>
      </c>
      <c r="AC150" s="54">
        <f t="shared" si="128"/>
        <v>13.505585645792266</v>
      </c>
    </row>
    <row r="151" spans="1:29" x14ac:dyDescent="0.25">
      <c r="A151" s="61">
        <f t="shared" si="120"/>
        <v>20.637009568859245</v>
      </c>
      <c r="B151" s="43">
        <f t="shared" si="57"/>
        <v>355</v>
      </c>
      <c r="C151" s="42">
        <f t="shared" ref="C151:I151" si="140">C150</f>
        <v>78</v>
      </c>
      <c r="D151" s="51">
        <f t="shared" si="140"/>
        <v>100</v>
      </c>
      <c r="E151" s="56">
        <f t="shared" si="140"/>
        <v>0.2</v>
      </c>
      <c r="F151" s="57">
        <f t="shared" si="140"/>
        <v>980.23210993750001</v>
      </c>
      <c r="G151" s="58">
        <f t="shared" si="140"/>
        <v>2.6584931595742973E-4</v>
      </c>
      <c r="H151" s="58">
        <f t="shared" si="140"/>
        <v>4.3110319016750285E-4</v>
      </c>
      <c r="I151" s="48">
        <f t="shared" si="140"/>
        <v>78</v>
      </c>
      <c r="J151" s="49">
        <f t="shared" si="59"/>
        <v>4.7783624261100756E-3</v>
      </c>
      <c r="K151" s="50">
        <f t="shared" si="60"/>
        <v>20.637009568859245</v>
      </c>
      <c r="L151" s="51">
        <f t="shared" si="113"/>
        <v>5935191.6330917254</v>
      </c>
      <c r="M151" s="49">
        <f t="shared" si="114"/>
        <v>2.5064767588784287E-2</v>
      </c>
      <c r="N151" s="43">
        <f t="shared" si="115"/>
        <v>67.075132544220551</v>
      </c>
      <c r="O151" s="43">
        <f t="shared" si="116"/>
        <v>67.075132544220551</v>
      </c>
      <c r="P151" s="52">
        <f t="shared" si="61"/>
        <v>29.366204937052665</v>
      </c>
      <c r="Q151" s="52">
        <f t="shared" si="122"/>
        <v>47.620452156827412</v>
      </c>
      <c r="R151" s="54">
        <f t="shared" si="62"/>
        <v>8.8031107970115379</v>
      </c>
      <c r="S151" s="54">
        <f t="shared" si="123"/>
        <v>202.33381138530964</v>
      </c>
      <c r="T151" s="54">
        <f t="shared" si="124"/>
        <v>96.441337481273223</v>
      </c>
      <c r="U151" s="54">
        <f t="shared" si="125"/>
        <v>105.89247390403642</v>
      </c>
      <c r="V151" s="54">
        <f t="shared" si="117"/>
        <v>945.34895724462956</v>
      </c>
      <c r="W151" s="54">
        <f t="shared" si="118"/>
        <v>1463.1057609338459</v>
      </c>
      <c r="X151" s="54">
        <f t="shared" si="119"/>
        <v>1606.4883861509797</v>
      </c>
      <c r="Y151" s="54">
        <f t="shared" si="126"/>
        <v>3069.5941470848256</v>
      </c>
      <c r="Z151" s="43">
        <f t="shared" si="63"/>
        <v>19.524999999999999</v>
      </c>
      <c r="AA151" s="54">
        <f t="shared" si="64"/>
        <v>13.344899952781212</v>
      </c>
      <c r="AB151" s="54">
        <f t="shared" si="127"/>
        <v>47.620452156827412</v>
      </c>
      <c r="AC151" s="54">
        <f t="shared" si="128"/>
        <v>13.344899952781212</v>
      </c>
    </row>
    <row r="152" spans="1:29" x14ac:dyDescent="0.25">
      <c r="A152" s="61">
        <f t="shared" si="120"/>
        <v>20.782340622161072</v>
      </c>
      <c r="B152" s="43">
        <f t="shared" si="57"/>
        <v>357.5</v>
      </c>
      <c r="C152" s="42">
        <f t="shared" ref="C152:I152" si="141">C151</f>
        <v>78</v>
      </c>
      <c r="D152" s="51">
        <f t="shared" si="141"/>
        <v>100</v>
      </c>
      <c r="E152" s="56">
        <f t="shared" si="141"/>
        <v>0.2</v>
      </c>
      <c r="F152" s="57">
        <f t="shared" si="141"/>
        <v>980.23210993750001</v>
      </c>
      <c r="G152" s="58">
        <f t="shared" si="141"/>
        <v>2.6584931595742973E-4</v>
      </c>
      <c r="H152" s="58">
        <f t="shared" si="141"/>
        <v>4.3110319016750285E-4</v>
      </c>
      <c r="I152" s="48">
        <f t="shared" si="141"/>
        <v>78</v>
      </c>
      <c r="J152" s="49">
        <f t="shared" si="59"/>
        <v>4.7783624261100756E-3</v>
      </c>
      <c r="K152" s="50">
        <f t="shared" si="60"/>
        <v>20.782340622161072</v>
      </c>
      <c r="L152" s="51">
        <f t="shared" si="113"/>
        <v>5976988.7572684288</v>
      </c>
      <c r="M152" s="49">
        <f t="shared" si="114"/>
        <v>2.5064481196828033E-2</v>
      </c>
      <c r="N152" s="43">
        <f t="shared" si="115"/>
        <v>68.022401962333987</v>
      </c>
      <c r="O152" s="43">
        <f t="shared" si="116"/>
        <v>68.022401962333987</v>
      </c>
      <c r="P152" s="52">
        <f t="shared" si="61"/>
        <v>29.573009197172755</v>
      </c>
      <c r="Q152" s="52">
        <f t="shared" si="122"/>
        <v>47.95580745370647</v>
      </c>
      <c r="R152" s="54">
        <f t="shared" si="62"/>
        <v>8.8031107970115379</v>
      </c>
      <c r="S152" s="54">
        <f t="shared" si="123"/>
        <v>204.77050977853565</v>
      </c>
      <c r="T152" s="54">
        <f t="shared" si="124"/>
        <v>97.595411159506739</v>
      </c>
      <c r="U152" s="54">
        <f t="shared" si="125"/>
        <v>107.17509861902892</v>
      </c>
      <c r="V152" s="54">
        <f t="shared" si="117"/>
        <v>956.66155801101127</v>
      </c>
      <c r="W152" s="54">
        <f t="shared" si="118"/>
        <v>1491.0410038257974</v>
      </c>
      <c r="X152" s="54">
        <f t="shared" si="119"/>
        <v>1637.3973400129419</v>
      </c>
      <c r="Y152" s="54">
        <f t="shared" si="126"/>
        <v>3128.4383438387395</v>
      </c>
      <c r="Z152" s="43">
        <f t="shared" si="63"/>
        <v>19.662500000000001</v>
      </c>
      <c r="AA152" s="54">
        <f t="shared" si="64"/>
        <v>13.187095424974126</v>
      </c>
      <c r="AB152" s="54">
        <f t="shared" si="127"/>
        <v>47.95580745370647</v>
      </c>
      <c r="AC152" s="54">
        <f t="shared" si="128"/>
        <v>13.187095424974126</v>
      </c>
    </row>
    <row r="153" spans="1:29" x14ac:dyDescent="0.25">
      <c r="A153" s="61">
        <f t="shared" si="120"/>
        <v>20.927671675462896</v>
      </c>
      <c r="B153" s="43">
        <f t="shared" si="57"/>
        <v>360</v>
      </c>
      <c r="C153" s="42">
        <f t="shared" ref="C153:I153" si="142">C152</f>
        <v>78</v>
      </c>
      <c r="D153" s="51">
        <f t="shared" si="142"/>
        <v>100</v>
      </c>
      <c r="E153" s="56">
        <f t="shared" si="142"/>
        <v>0.2</v>
      </c>
      <c r="F153" s="57">
        <f t="shared" si="142"/>
        <v>980.23210993750001</v>
      </c>
      <c r="G153" s="58">
        <f t="shared" si="142"/>
        <v>2.6584931595742973E-4</v>
      </c>
      <c r="H153" s="58">
        <f t="shared" si="142"/>
        <v>4.3110319016750285E-4</v>
      </c>
      <c r="I153" s="48">
        <f t="shared" si="142"/>
        <v>78</v>
      </c>
      <c r="J153" s="49">
        <f t="shared" si="59"/>
        <v>4.7783624261100756E-3</v>
      </c>
      <c r="K153" s="50">
        <f t="shared" si="60"/>
        <v>20.927671675462896</v>
      </c>
      <c r="L153" s="51">
        <f t="shared" si="113"/>
        <v>6018785.8814451303</v>
      </c>
      <c r="M153" s="49">
        <f t="shared" si="114"/>
        <v>2.5064198578119257E-2</v>
      </c>
      <c r="N153" s="43">
        <f t="shared" si="115"/>
        <v>68.976312906418755</v>
      </c>
      <c r="O153" s="43">
        <f t="shared" si="116"/>
        <v>68.976312906418755</v>
      </c>
      <c r="P153" s="52">
        <f t="shared" si="61"/>
        <v>29.779813457292846</v>
      </c>
      <c r="Q153" s="52">
        <f t="shared" si="122"/>
        <v>48.291162750585535</v>
      </c>
      <c r="R153" s="54">
        <f t="shared" si="62"/>
        <v>8.8031107970115379</v>
      </c>
      <c r="S153" s="54">
        <f t="shared" si="123"/>
        <v>207.22049122370436</v>
      </c>
      <c r="T153" s="54">
        <f t="shared" si="124"/>
        <v>98.756126363711601</v>
      </c>
      <c r="U153" s="54">
        <f t="shared" si="125"/>
        <v>108.46436485999276</v>
      </c>
      <c r="V153" s="54">
        <f t="shared" si="117"/>
        <v>968.03926114755393</v>
      </c>
      <c r="W153" s="54">
        <f t="shared" si="118"/>
        <v>1519.3250209801781</v>
      </c>
      <c r="X153" s="54">
        <f t="shared" si="119"/>
        <v>1668.6825363075809</v>
      </c>
      <c r="Y153" s="54">
        <f t="shared" si="126"/>
        <v>3188.007557287759</v>
      </c>
      <c r="Z153" s="43">
        <f t="shared" si="63"/>
        <v>19.8</v>
      </c>
      <c r="AA153" s="54">
        <f t="shared" si="64"/>
        <v>13.032102892129176</v>
      </c>
      <c r="AB153" s="54">
        <f t="shared" si="127"/>
        <v>48.291162750585535</v>
      </c>
      <c r="AC153" s="54">
        <f t="shared" si="128"/>
        <v>13.032102892129176</v>
      </c>
    </row>
    <row r="154" spans="1:29" x14ac:dyDescent="0.25">
      <c r="A154" s="61">
        <f t="shared" si="120"/>
        <v>21.073002728764724</v>
      </c>
      <c r="B154" s="43">
        <f t="shared" ref="B154:B189" si="143">B153+2.5</f>
        <v>362.5</v>
      </c>
      <c r="C154" s="42">
        <f t="shared" ref="C154:I154" si="144">C153</f>
        <v>78</v>
      </c>
      <c r="D154" s="51">
        <f t="shared" si="144"/>
        <v>100</v>
      </c>
      <c r="E154" s="56">
        <f t="shared" si="144"/>
        <v>0.2</v>
      </c>
      <c r="F154" s="57">
        <f t="shared" si="144"/>
        <v>980.23210993750001</v>
      </c>
      <c r="G154" s="58">
        <f t="shared" si="144"/>
        <v>2.6584931595742973E-4</v>
      </c>
      <c r="H154" s="58">
        <f t="shared" si="144"/>
        <v>4.3110319016750285E-4</v>
      </c>
      <c r="I154" s="48">
        <f t="shared" si="144"/>
        <v>78</v>
      </c>
      <c r="J154" s="49">
        <f t="shared" ref="J154:J217" si="145">PI()*(I154/2000)^2</f>
        <v>4.7783624261100756E-3</v>
      </c>
      <c r="K154" s="50">
        <f t="shared" ref="K154:K189" si="146">B154/J154/3600</f>
        <v>21.073002728764724</v>
      </c>
      <c r="L154" s="51">
        <f t="shared" si="113"/>
        <v>6060583.0056218328</v>
      </c>
      <c r="M154" s="49">
        <f t="shared" si="114"/>
        <v>2.5063919657297897E-2</v>
      </c>
      <c r="N154" s="43">
        <f t="shared" si="115"/>
        <v>69.936865372308702</v>
      </c>
      <c r="O154" s="43">
        <f t="shared" si="116"/>
        <v>69.936865372308702</v>
      </c>
      <c r="P154" s="52">
        <f t="shared" ref="P154:P189" si="147">(B154/3600)*G154/2/PI()/G$4/0.000000000001*(LN(G$3/(C154/2000))+C$4)/100000</f>
        <v>29.986617717412933</v>
      </c>
      <c r="Q154" s="52">
        <f t="shared" si="122"/>
        <v>48.6265180474646</v>
      </c>
      <c r="R154" s="54">
        <f t="shared" ref="R154:R189" si="148">R153</f>
        <v>8.8031107970115379</v>
      </c>
      <c r="S154" s="54">
        <f t="shared" si="123"/>
        <v>209.68375571248342</v>
      </c>
      <c r="T154" s="54">
        <f t="shared" si="124"/>
        <v>99.923483089721628</v>
      </c>
      <c r="U154" s="54">
        <f t="shared" si="125"/>
        <v>109.76027262276176</v>
      </c>
      <c r="V154" s="54">
        <f t="shared" si="117"/>
        <v>979.48206661341931</v>
      </c>
      <c r="W154" s="54">
        <f t="shared" si="118"/>
        <v>1547.9599410266705</v>
      </c>
      <c r="X154" s="54">
        <f t="shared" si="119"/>
        <v>1700.3461036645785</v>
      </c>
      <c r="Y154" s="54">
        <f t="shared" si="126"/>
        <v>3248.3060446912491</v>
      </c>
      <c r="Z154" s="43">
        <f t="shared" ref="Z154:Z189" si="149">B154*(C$1-C$2)*1.1/1000</f>
        <v>19.9375</v>
      </c>
      <c r="AA154" s="54">
        <f t="shared" ref="AA154:AA189" si="150">Z154/(W154/1000)</f>
        <v>12.879855267298863</v>
      </c>
      <c r="AB154" s="54">
        <f t="shared" si="127"/>
        <v>48.6265180474646</v>
      </c>
      <c r="AC154" s="54">
        <f t="shared" si="128"/>
        <v>12.879855267298863</v>
      </c>
    </row>
    <row r="155" spans="1:29" x14ac:dyDescent="0.25">
      <c r="A155" s="61">
        <f t="shared" si="120"/>
        <v>21.218333782066548</v>
      </c>
      <c r="B155" s="43">
        <f t="shared" si="143"/>
        <v>365</v>
      </c>
      <c r="C155" s="42">
        <f t="shared" ref="C155:I155" si="151">C154</f>
        <v>78</v>
      </c>
      <c r="D155" s="51">
        <f t="shared" si="151"/>
        <v>100</v>
      </c>
      <c r="E155" s="56">
        <f t="shared" si="151"/>
        <v>0.2</v>
      </c>
      <c r="F155" s="57">
        <f t="shared" si="151"/>
        <v>980.23210993750001</v>
      </c>
      <c r="G155" s="58">
        <f t="shared" si="151"/>
        <v>2.6584931595742973E-4</v>
      </c>
      <c r="H155" s="58">
        <f t="shared" si="151"/>
        <v>4.3110319016750285E-4</v>
      </c>
      <c r="I155" s="48">
        <f t="shared" si="151"/>
        <v>78</v>
      </c>
      <c r="J155" s="49">
        <f t="shared" si="145"/>
        <v>4.7783624261100756E-3</v>
      </c>
      <c r="K155" s="50">
        <f t="shared" si="146"/>
        <v>21.218333782066548</v>
      </c>
      <c r="L155" s="51">
        <f t="shared" si="113"/>
        <v>6102380.1297985343</v>
      </c>
      <c r="M155" s="49">
        <f t="shared" si="114"/>
        <v>2.5063644361014263E-2</v>
      </c>
      <c r="N155" s="43">
        <f t="shared" si="115"/>
        <v>70.904059355892514</v>
      </c>
      <c r="O155" s="43">
        <f t="shared" si="116"/>
        <v>70.904059355892514</v>
      </c>
      <c r="P155" s="52">
        <f t="shared" si="147"/>
        <v>30.193421977533028</v>
      </c>
      <c r="Q155" s="52">
        <f t="shared" si="122"/>
        <v>48.96187334434368</v>
      </c>
      <c r="R155" s="54">
        <f t="shared" si="148"/>
        <v>8.8031107970115379</v>
      </c>
      <c r="S155" s="54">
        <f t="shared" si="123"/>
        <v>212.16030323665021</v>
      </c>
      <c r="T155" s="54">
        <f t="shared" si="124"/>
        <v>101.09748133342555</v>
      </c>
      <c r="U155" s="54">
        <f t="shared" si="125"/>
        <v>111.06282190322464</v>
      </c>
      <c r="V155" s="54">
        <f t="shared" si="117"/>
        <v>990.98997436830746</v>
      </c>
      <c r="W155" s="54">
        <f t="shared" si="118"/>
        <v>1576.9478925940309</v>
      </c>
      <c r="X155" s="54">
        <f t="shared" si="119"/>
        <v>1732.3901707126922</v>
      </c>
      <c r="Y155" s="54">
        <f t="shared" si="126"/>
        <v>3309.3380633067231</v>
      </c>
      <c r="Z155" s="43">
        <f t="shared" si="149"/>
        <v>20.074999999999999</v>
      </c>
      <c r="AA155" s="54">
        <f t="shared" si="150"/>
        <v>12.73028747131095</v>
      </c>
      <c r="AB155" s="54">
        <f t="shared" si="127"/>
        <v>48.96187334434368</v>
      </c>
      <c r="AC155" s="54">
        <f t="shared" si="128"/>
        <v>12.73028747131095</v>
      </c>
    </row>
    <row r="156" spans="1:29" x14ac:dyDescent="0.25">
      <c r="A156" s="61">
        <f t="shared" si="120"/>
        <v>21.363664835368375</v>
      </c>
      <c r="B156" s="43">
        <f t="shared" si="143"/>
        <v>367.5</v>
      </c>
      <c r="C156" s="42">
        <f t="shared" ref="C156:I156" si="152">C155</f>
        <v>78</v>
      </c>
      <c r="D156" s="51">
        <f t="shared" si="152"/>
        <v>100</v>
      </c>
      <c r="E156" s="56">
        <f t="shared" si="152"/>
        <v>0.2</v>
      </c>
      <c r="F156" s="57">
        <f t="shared" si="152"/>
        <v>980.23210993750001</v>
      </c>
      <c r="G156" s="58">
        <f t="shared" si="152"/>
        <v>2.6584931595742973E-4</v>
      </c>
      <c r="H156" s="58">
        <f t="shared" si="152"/>
        <v>4.3110319016750285E-4</v>
      </c>
      <c r="I156" s="48">
        <f t="shared" si="152"/>
        <v>78</v>
      </c>
      <c r="J156" s="49">
        <f t="shared" si="145"/>
        <v>4.7783624261100756E-3</v>
      </c>
      <c r="K156" s="50">
        <f t="shared" si="146"/>
        <v>21.363664835368375</v>
      </c>
      <c r="L156" s="51">
        <f t="shared" si="113"/>
        <v>6144177.2539752377</v>
      </c>
      <c r="M156" s="49">
        <f t="shared" si="114"/>
        <v>2.5063372617862067E-2</v>
      </c>
      <c r="N156" s="43">
        <f t="shared" si="115"/>
        <v>71.87789485311248</v>
      </c>
      <c r="O156" s="43">
        <f t="shared" si="116"/>
        <v>71.87789485311248</v>
      </c>
      <c r="P156" s="52">
        <f t="shared" si="147"/>
        <v>30.400226237653115</v>
      </c>
      <c r="Q156" s="52">
        <f t="shared" si="122"/>
        <v>49.297228641222731</v>
      </c>
      <c r="R156" s="54">
        <f t="shared" si="148"/>
        <v>8.8031107970115379</v>
      </c>
      <c r="S156" s="54">
        <f t="shared" si="123"/>
        <v>214.65013378808925</v>
      </c>
      <c r="T156" s="54">
        <f t="shared" si="124"/>
        <v>102.27812109076559</v>
      </c>
      <c r="U156" s="54">
        <f t="shared" si="125"/>
        <v>112.37201269732367</v>
      </c>
      <c r="V156" s="54">
        <f t="shared" si="117"/>
        <v>1002.5629843724428</v>
      </c>
      <c r="W156" s="54">
        <f t="shared" si="118"/>
        <v>1606.2910043101006</v>
      </c>
      <c r="X156" s="54">
        <f t="shared" si="119"/>
        <v>1764.8168660797626</v>
      </c>
      <c r="Y156" s="54">
        <f t="shared" si="126"/>
        <v>3371.1078703898629</v>
      </c>
      <c r="Z156" s="43">
        <f t="shared" si="149"/>
        <v>20.212499999999999</v>
      </c>
      <c r="AA156" s="54">
        <f t="shared" si="150"/>
        <v>12.583336360450598</v>
      </c>
      <c r="AB156" s="54">
        <f t="shared" si="127"/>
        <v>49.297228641222731</v>
      </c>
      <c r="AC156" s="54">
        <f t="shared" si="128"/>
        <v>12.583336360450598</v>
      </c>
    </row>
    <row r="157" spans="1:29" x14ac:dyDescent="0.25">
      <c r="A157" s="61">
        <f t="shared" si="120"/>
        <v>21.508995888670199</v>
      </c>
      <c r="B157" s="43">
        <f t="shared" si="143"/>
        <v>370</v>
      </c>
      <c r="C157" s="42">
        <f t="shared" ref="C157:I157" si="153">C156</f>
        <v>78</v>
      </c>
      <c r="D157" s="51">
        <f t="shared" si="153"/>
        <v>100</v>
      </c>
      <c r="E157" s="56">
        <f t="shared" si="153"/>
        <v>0.2</v>
      </c>
      <c r="F157" s="57">
        <f t="shared" si="153"/>
        <v>980.23210993750001</v>
      </c>
      <c r="G157" s="58">
        <f t="shared" si="153"/>
        <v>2.6584931595742973E-4</v>
      </c>
      <c r="H157" s="58">
        <f t="shared" si="153"/>
        <v>4.3110319016750285E-4</v>
      </c>
      <c r="I157" s="48">
        <f t="shared" si="153"/>
        <v>78</v>
      </c>
      <c r="J157" s="49">
        <f t="shared" si="145"/>
        <v>4.7783624261100756E-3</v>
      </c>
      <c r="K157" s="50">
        <f t="shared" si="146"/>
        <v>21.508995888670199</v>
      </c>
      <c r="L157" s="51">
        <f t="shared" si="113"/>
        <v>6185974.3781519383</v>
      </c>
      <c r="M157" s="49">
        <f t="shared" si="114"/>
        <v>2.5063104358314225E-2</v>
      </c>
      <c r="N157" s="43">
        <f t="shared" si="115"/>
        <v>72.858371859963484</v>
      </c>
      <c r="O157" s="43">
        <f t="shared" si="116"/>
        <v>72.858371859963484</v>
      </c>
      <c r="P157" s="52">
        <f t="shared" si="147"/>
        <v>30.607030497773195</v>
      </c>
      <c r="Q157" s="52">
        <f t="shared" si="122"/>
        <v>49.632583938101803</v>
      </c>
      <c r="R157" s="54">
        <f t="shared" si="148"/>
        <v>8.8031107970115379</v>
      </c>
      <c r="S157" s="54">
        <f t="shared" si="123"/>
        <v>217.15324735879045</v>
      </c>
      <c r="T157" s="54">
        <f t="shared" si="124"/>
        <v>103.46540235773668</v>
      </c>
      <c r="U157" s="54">
        <f t="shared" si="125"/>
        <v>113.68784500105374</v>
      </c>
      <c r="V157" s="54">
        <f t="shared" si="117"/>
        <v>1014.2010965865661</v>
      </c>
      <c r="W157" s="54">
        <f t="shared" si="118"/>
        <v>1635.9914048018193</v>
      </c>
      <c r="X157" s="54">
        <f t="shared" si="119"/>
        <v>1797.6283183927301</v>
      </c>
      <c r="Y157" s="54">
        <f t="shared" si="126"/>
        <v>3433.6197231945494</v>
      </c>
      <c r="Z157" s="43">
        <f t="shared" si="149"/>
        <v>20.350000000000001</v>
      </c>
      <c r="AA157" s="54">
        <f t="shared" si="150"/>
        <v>12.438940657188329</v>
      </c>
      <c r="AB157" s="54">
        <f t="shared" si="127"/>
        <v>49.632583938101803</v>
      </c>
      <c r="AC157" s="54">
        <f t="shared" si="128"/>
        <v>12.438940657188329</v>
      </c>
    </row>
    <row r="158" spans="1:29" x14ac:dyDescent="0.25">
      <c r="A158" s="61">
        <f t="shared" si="120"/>
        <v>21.654326941972027</v>
      </c>
      <c r="B158" s="43">
        <f t="shared" si="143"/>
        <v>372.5</v>
      </c>
      <c r="C158" s="42">
        <f t="shared" ref="C158:I158" si="154">C157</f>
        <v>78</v>
      </c>
      <c r="D158" s="51">
        <f t="shared" si="154"/>
        <v>100</v>
      </c>
      <c r="E158" s="56">
        <f t="shared" si="154"/>
        <v>0.2</v>
      </c>
      <c r="F158" s="57">
        <f t="shared" si="154"/>
        <v>980.23210993750001</v>
      </c>
      <c r="G158" s="58">
        <f t="shared" si="154"/>
        <v>2.6584931595742973E-4</v>
      </c>
      <c r="H158" s="58">
        <f t="shared" si="154"/>
        <v>4.3110319016750285E-4</v>
      </c>
      <c r="I158" s="48">
        <f t="shared" si="154"/>
        <v>78</v>
      </c>
      <c r="J158" s="49">
        <f t="shared" si="145"/>
        <v>4.7783624261100756E-3</v>
      </c>
      <c r="K158" s="50">
        <f t="shared" si="146"/>
        <v>21.654326941972027</v>
      </c>
      <c r="L158" s="51">
        <f t="shared" si="113"/>
        <v>6227771.5023286426</v>
      </c>
      <c r="M158" s="49">
        <f t="shared" si="114"/>
        <v>2.5062839514661078E-2</v>
      </c>
      <c r="N158" s="43">
        <f t="shared" si="115"/>
        <v>73.84549037249208</v>
      </c>
      <c r="O158" s="43">
        <f t="shared" si="116"/>
        <v>73.84549037249208</v>
      </c>
      <c r="P158" s="52">
        <f t="shared" si="147"/>
        <v>30.813834757893286</v>
      </c>
      <c r="Q158" s="52">
        <f t="shared" si="122"/>
        <v>49.967939234980868</v>
      </c>
      <c r="R158" s="54">
        <f t="shared" si="148"/>
        <v>8.8031107970115379</v>
      </c>
      <c r="S158" s="54">
        <f t="shared" si="123"/>
        <v>219.66964394084678</v>
      </c>
      <c r="T158" s="54">
        <f t="shared" si="124"/>
        <v>104.65932513038537</v>
      </c>
      <c r="U158" s="54">
        <f t="shared" si="125"/>
        <v>115.01031881046141</v>
      </c>
      <c r="V158" s="54">
        <f t="shared" si="117"/>
        <v>1025.9043109719246</v>
      </c>
      <c r="W158" s="54">
        <f t="shared" si="118"/>
        <v>1666.0512226952374</v>
      </c>
      <c r="X158" s="54">
        <f t="shared" si="119"/>
        <v>1830.8266562776441</v>
      </c>
      <c r="Y158" s="54">
        <f t="shared" si="126"/>
        <v>3496.8778789728813</v>
      </c>
      <c r="Z158" s="43">
        <f t="shared" si="149"/>
        <v>20.487500000000001</v>
      </c>
      <c r="AA158" s="54">
        <f t="shared" si="150"/>
        <v>12.297040883807016</v>
      </c>
      <c r="AB158" s="54">
        <f t="shared" si="127"/>
        <v>49.967939234980868</v>
      </c>
      <c r="AC158" s="54">
        <f t="shared" si="128"/>
        <v>12.297040883807016</v>
      </c>
    </row>
    <row r="159" spans="1:29" x14ac:dyDescent="0.25">
      <c r="A159" s="61">
        <f t="shared" si="120"/>
        <v>21.799657995273851</v>
      </c>
      <c r="B159" s="43">
        <f t="shared" si="143"/>
        <v>375</v>
      </c>
      <c r="C159" s="42">
        <f t="shared" ref="C159:I159" si="155">C158</f>
        <v>78</v>
      </c>
      <c r="D159" s="51">
        <f t="shared" si="155"/>
        <v>100</v>
      </c>
      <c r="E159" s="56">
        <f t="shared" si="155"/>
        <v>0.2</v>
      </c>
      <c r="F159" s="57">
        <f t="shared" si="155"/>
        <v>980.23210993750001</v>
      </c>
      <c r="G159" s="58">
        <f t="shared" si="155"/>
        <v>2.6584931595742973E-4</v>
      </c>
      <c r="H159" s="58">
        <f t="shared" si="155"/>
        <v>4.3110319016750285E-4</v>
      </c>
      <c r="I159" s="48">
        <f t="shared" si="155"/>
        <v>78</v>
      </c>
      <c r="J159" s="49">
        <f t="shared" si="145"/>
        <v>4.7783624261100756E-3</v>
      </c>
      <c r="K159" s="50">
        <f t="shared" si="146"/>
        <v>21.799657995273851</v>
      </c>
      <c r="L159" s="51">
        <f t="shared" si="113"/>
        <v>6269568.6265053432</v>
      </c>
      <c r="M159" s="49">
        <f t="shared" si="114"/>
        <v>2.5062578020951142E-2</v>
      </c>
      <c r="N159" s="43">
        <f t="shared" si="115"/>
        <v>74.839250386795314</v>
      </c>
      <c r="O159" s="43">
        <f t="shared" si="116"/>
        <v>74.839250386795314</v>
      </c>
      <c r="P159" s="52">
        <f t="shared" si="147"/>
        <v>31.02063901801338</v>
      </c>
      <c r="Q159" s="52">
        <f t="shared" si="122"/>
        <v>50.30329453185994</v>
      </c>
      <c r="R159" s="54">
        <f t="shared" si="148"/>
        <v>8.8031107970115379</v>
      </c>
      <c r="S159" s="54">
        <f t="shared" si="123"/>
        <v>222.19932352645242</v>
      </c>
      <c r="T159" s="54">
        <f t="shared" si="124"/>
        <v>105.8598894048087</v>
      </c>
      <c r="U159" s="54">
        <f t="shared" si="125"/>
        <v>116.33943412164372</v>
      </c>
      <c r="V159" s="54">
        <f t="shared" si="117"/>
        <v>1037.6726274902603</v>
      </c>
      <c r="W159" s="54">
        <f t="shared" si="118"/>
        <v>1696.4725866155238</v>
      </c>
      <c r="X159" s="54">
        <f t="shared" si="119"/>
        <v>1864.4140083596753</v>
      </c>
      <c r="Y159" s="54">
        <f t="shared" si="126"/>
        <v>3560.8865949751989</v>
      </c>
      <c r="Z159" s="43">
        <f t="shared" si="149"/>
        <v>20.625</v>
      </c>
      <c r="AA159" s="54">
        <f t="shared" si="150"/>
        <v>12.157579298789045</v>
      </c>
      <c r="AB159" s="54">
        <f t="shared" si="127"/>
        <v>50.30329453185994</v>
      </c>
      <c r="AC159" s="54">
        <f t="shared" si="128"/>
        <v>12.157579298789045</v>
      </c>
    </row>
    <row r="160" spans="1:29" x14ac:dyDescent="0.25">
      <c r="A160" s="61">
        <f t="shared" si="120"/>
        <v>21.944989048575678</v>
      </c>
      <c r="B160" s="43">
        <f t="shared" si="143"/>
        <v>377.5</v>
      </c>
      <c r="C160" s="42">
        <f t="shared" ref="C160:I160" si="156">C159</f>
        <v>78</v>
      </c>
      <c r="D160" s="51">
        <f t="shared" si="156"/>
        <v>100</v>
      </c>
      <c r="E160" s="56">
        <f t="shared" si="156"/>
        <v>0.2</v>
      </c>
      <c r="F160" s="57">
        <f t="shared" si="156"/>
        <v>980.23210993750001</v>
      </c>
      <c r="G160" s="58">
        <f t="shared" si="156"/>
        <v>2.6584931595742973E-4</v>
      </c>
      <c r="H160" s="58">
        <f t="shared" si="156"/>
        <v>4.3110319016750285E-4</v>
      </c>
      <c r="I160" s="48">
        <f t="shared" si="156"/>
        <v>78</v>
      </c>
      <c r="J160" s="49">
        <f t="shared" si="145"/>
        <v>4.7783624261100756E-3</v>
      </c>
      <c r="K160" s="50">
        <f t="shared" si="146"/>
        <v>21.944989048575678</v>
      </c>
      <c r="L160" s="51">
        <f t="shared" si="113"/>
        <v>6311365.7506820457</v>
      </c>
      <c r="M160" s="49">
        <f t="shared" si="114"/>
        <v>2.5062319812934105E-2</v>
      </c>
      <c r="N160" s="43">
        <f t="shared" si="115"/>
        <v>75.839651899019856</v>
      </c>
      <c r="O160" s="43">
        <f t="shared" si="116"/>
        <v>75.839651899019856</v>
      </c>
      <c r="P160" s="52">
        <f t="shared" si="147"/>
        <v>31.227443278133467</v>
      </c>
      <c r="Q160" s="52">
        <f t="shared" si="122"/>
        <v>50.638649828739005</v>
      </c>
      <c r="R160" s="54">
        <f t="shared" si="148"/>
        <v>8.8031107970115379</v>
      </c>
      <c r="S160" s="54">
        <f t="shared" si="123"/>
        <v>224.74228610790067</v>
      </c>
      <c r="T160" s="54">
        <f t="shared" si="124"/>
        <v>107.06709517715332</v>
      </c>
      <c r="U160" s="54">
        <f t="shared" si="125"/>
        <v>117.67519093074732</v>
      </c>
      <c r="V160" s="54">
        <f t="shared" si="117"/>
        <v>1049.5060461038013</v>
      </c>
      <c r="W160" s="54">
        <f t="shared" si="118"/>
        <v>1727.2576251869818</v>
      </c>
      <c r="X160" s="54">
        <f t="shared" si="119"/>
        <v>1898.3925032631244</v>
      </c>
      <c r="Y160" s="54">
        <f t="shared" si="126"/>
        <v>3625.6501284501064</v>
      </c>
      <c r="Z160" s="43">
        <f t="shared" si="149"/>
        <v>20.762499999999999</v>
      </c>
      <c r="AA160" s="54">
        <f t="shared" si="150"/>
        <v>12.020499835832181</v>
      </c>
      <c r="AB160" s="54">
        <f t="shared" si="127"/>
        <v>50.638649828739005</v>
      </c>
      <c r="AC160" s="54">
        <f t="shared" si="128"/>
        <v>12.020499835832181</v>
      </c>
    </row>
    <row r="161" spans="1:29" x14ac:dyDescent="0.25">
      <c r="A161" s="61">
        <f t="shared" si="120"/>
        <v>22.090320101877502</v>
      </c>
      <c r="B161" s="43">
        <f t="shared" si="143"/>
        <v>380</v>
      </c>
      <c r="C161" s="42">
        <f t="shared" ref="C161:I161" si="157">C160</f>
        <v>78</v>
      </c>
      <c r="D161" s="51">
        <f t="shared" si="157"/>
        <v>100</v>
      </c>
      <c r="E161" s="56">
        <f t="shared" si="157"/>
        <v>0.2</v>
      </c>
      <c r="F161" s="57">
        <f t="shared" si="157"/>
        <v>980.23210993750001</v>
      </c>
      <c r="G161" s="58">
        <f t="shared" si="157"/>
        <v>2.6584931595742973E-4</v>
      </c>
      <c r="H161" s="58">
        <f t="shared" si="157"/>
        <v>4.3110319016750285E-4</v>
      </c>
      <c r="I161" s="48">
        <f t="shared" si="157"/>
        <v>78</v>
      </c>
      <c r="J161" s="49">
        <f t="shared" si="145"/>
        <v>4.7783624261100756E-3</v>
      </c>
      <c r="K161" s="50">
        <f t="shared" si="146"/>
        <v>22.090320101877502</v>
      </c>
      <c r="L161" s="51">
        <f t="shared" si="113"/>
        <v>6353162.8748587482</v>
      </c>
      <c r="M161" s="49">
        <f t="shared" si="114"/>
        <v>2.5062064828006048E-2</v>
      </c>
      <c r="N161" s="43">
        <f t="shared" si="115"/>
        <v>76.846694905360977</v>
      </c>
      <c r="O161" s="43">
        <f t="shared" si="116"/>
        <v>76.846694905360977</v>
      </c>
      <c r="P161" s="52">
        <f t="shared" si="147"/>
        <v>31.434247538253558</v>
      </c>
      <c r="Q161" s="52">
        <f t="shared" si="122"/>
        <v>50.974005125618071</v>
      </c>
      <c r="R161" s="54">
        <f t="shared" si="148"/>
        <v>8.8031107970115379</v>
      </c>
      <c r="S161" s="54">
        <f t="shared" si="123"/>
        <v>227.29853167758205</v>
      </c>
      <c r="T161" s="54">
        <f t="shared" si="124"/>
        <v>108.28094244361453</v>
      </c>
      <c r="U161" s="54">
        <f t="shared" si="125"/>
        <v>119.01758923396751</v>
      </c>
      <c r="V161" s="54">
        <f t="shared" si="117"/>
        <v>1061.4045667752528</v>
      </c>
      <c r="W161" s="54">
        <f t="shared" si="118"/>
        <v>1758.4084670330565</v>
      </c>
      <c r="X161" s="54">
        <f t="shared" si="119"/>
        <v>1932.7642696114385</v>
      </c>
      <c r="Y161" s="54">
        <f t="shared" si="126"/>
        <v>3691.1727366444948</v>
      </c>
      <c r="Z161" s="43">
        <f t="shared" si="149"/>
        <v>20.9</v>
      </c>
      <c r="AA161" s="54">
        <f t="shared" si="150"/>
        <v>11.88574804536988</v>
      </c>
      <c r="AB161" s="54">
        <f t="shared" si="127"/>
        <v>50.974005125618071</v>
      </c>
      <c r="AC161" s="54">
        <f t="shared" si="128"/>
        <v>11.88574804536988</v>
      </c>
    </row>
    <row r="162" spans="1:29" x14ac:dyDescent="0.25">
      <c r="A162" s="61">
        <f t="shared" si="120"/>
        <v>22.23565115517933</v>
      </c>
      <c r="B162" s="43">
        <f t="shared" si="143"/>
        <v>382.5</v>
      </c>
      <c r="C162" s="42">
        <f t="shared" ref="C162:I162" si="158">C161</f>
        <v>78</v>
      </c>
      <c r="D162" s="51">
        <f t="shared" si="158"/>
        <v>100</v>
      </c>
      <c r="E162" s="56">
        <f t="shared" si="158"/>
        <v>0.2</v>
      </c>
      <c r="F162" s="57">
        <f t="shared" si="158"/>
        <v>980.23210993750001</v>
      </c>
      <c r="G162" s="58">
        <f t="shared" si="158"/>
        <v>2.6584931595742973E-4</v>
      </c>
      <c r="H162" s="58">
        <f t="shared" si="158"/>
        <v>4.3110319016750285E-4</v>
      </c>
      <c r="I162" s="48">
        <f t="shared" si="158"/>
        <v>78</v>
      </c>
      <c r="J162" s="49">
        <f t="shared" si="145"/>
        <v>4.7783624261100756E-3</v>
      </c>
      <c r="K162" s="50">
        <f t="shared" si="146"/>
        <v>22.23565115517933</v>
      </c>
      <c r="L162" s="51">
        <f t="shared" si="113"/>
        <v>6394959.9990354506</v>
      </c>
      <c r="M162" s="49">
        <f t="shared" si="114"/>
        <v>2.5061813005156797E-2</v>
      </c>
      <c r="N162" s="43">
        <f t="shared" si="115"/>
        <v>77.860379402061639</v>
      </c>
      <c r="O162" s="43">
        <f t="shared" si="116"/>
        <v>77.860379402061639</v>
      </c>
      <c r="P162" s="52">
        <f t="shared" si="147"/>
        <v>31.641051798373642</v>
      </c>
      <c r="Q162" s="52">
        <f t="shared" si="122"/>
        <v>51.309360422497129</v>
      </c>
      <c r="R162" s="54">
        <f t="shared" si="148"/>
        <v>8.8031107970115379</v>
      </c>
      <c r="S162" s="54">
        <f t="shared" si="123"/>
        <v>229.86806022798251</v>
      </c>
      <c r="T162" s="54">
        <f t="shared" si="124"/>
        <v>109.50143120043528</v>
      </c>
      <c r="U162" s="54">
        <f t="shared" si="125"/>
        <v>120.36662902754723</v>
      </c>
      <c r="V162" s="54">
        <f t="shared" si="117"/>
        <v>1073.3681894677866</v>
      </c>
      <c r="W162" s="54">
        <f t="shared" si="118"/>
        <v>1789.9272407763458</v>
      </c>
      <c r="X162" s="54">
        <f t="shared" si="119"/>
        <v>1967.5314360272143</v>
      </c>
      <c r="Y162" s="54">
        <f t="shared" si="126"/>
        <v>3757.4586768035601</v>
      </c>
      <c r="Z162" s="43">
        <f t="shared" si="149"/>
        <v>21.037500000000001</v>
      </c>
      <c r="AA162" s="54">
        <f t="shared" si="150"/>
        <v>11.753271038478301</v>
      </c>
      <c r="AB162" s="54">
        <f t="shared" si="127"/>
        <v>51.309360422497129</v>
      </c>
      <c r="AC162" s="54">
        <f t="shared" si="128"/>
        <v>11.753271038478301</v>
      </c>
    </row>
    <row r="163" spans="1:29" x14ac:dyDescent="0.25">
      <c r="A163" s="61">
        <f t="shared" si="120"/>
        <v>22.380982208481154</v>
      </c>
      <c r="B163" s="43">
        <f t="shared" si="143"/>
        <v>385</v>
      </c>
      <c r="C163" s="42">
        <f t="shared" ref="C163:I163" si="159">C162</f>
        <v>78</v>
      </c>
      <c r="D163" s="51">
        <f t="shared" si="159"/>
        <v>100</v>
      </c>
      <c r="E163" s="56">
        <f t="shared" si="159"/>
        <v>0.2</v>
      </c>
      <c r="F163" s="57">
        <f t="shared" si="159"/>
        <v>980.23210993750001</v>
      </c>
      <c r="G163" s="58">
        <f t="shared" si="159"/>
        <v>2.6584931595742973E-4</v>
      </c>
      <c r="H163" s="58">
        <f t="shared" si="159"/>
        <v>4.3110319016750285E-4</v>
      </c>
      <c r="I163" s="48">
        <f t="shared" si="159"/>
        <v>78</v>
      </c>
      <c r="J163" s="49">
        <f t="shared" si="145"/>
        <v>4.7783624261100756E-3</v>
      </c>
      <c r="K163" s="50">
        <f t="shared" si="146"/>
        <v>22.380982208481154</v>
      </c>
      <c r="L163" s="51">
        <f t="shared" si="113"/>
        <v>6436757.1232121531</v>
      </c>
      <c r="M163" s="49">
        <f t="shared" si="114"/>
        <v>2.5061564284919305E-2</v>
      </c>
      <c r="N163" s="43">
        <f t="shared" si="115"/>
        <v>78.880705385411758</v>
      </c>
      <c r="O163" s="43">
        <f t="shared" si="116"/>
        <v>78.880705385411758</v>
      </c>
      <c r="P163" s="52">
        <f t="shared" si="147"/>
        <v>31.847856058493733</v>
      </c>
      <c r="Q163" s="52">
        <f t="shared" si="122"/>
        <v>51.644715719376194</v>
      </c>
      <c r="R163" s="54">
        <f t="shared" si="148"/>
        <v>8.8031107970115379</v>
      </c>
      <c r="S163" s="54">
        <f t="shared" si="123"/>
        <v>232.45087175168192</v>
      </c>
      <c r="T163" s="54">
        <f t="shared" si="124"/>
        <v>110.72856144390549</v>
      </c>
      <c r="U163" s="54">
        <f t="shared" si="125"/>
        <v>121.7223103077764</v>
      </c>
      <c r="V163" s="54">
        <f t="shared" si="117"/>
        <v>1085.3969141450359</v>
      </c>
      <c r="W163" s="54">
        <f t="shared" si="118"/>
        <v>1821.8160750386157</v>
      </c>
      <c r="X163" s="54">
        <f t="shared" si="119"/>
        <v>2002.6961311322182</v>
      </c>
      <c r="Y163" s="54">
        <f t="shared" si="126"/>
        <v>3824.5122061708339</v>
      </c>
      <c r="Z163" s="43">
        <f t="shared" si="149"/>
        <v>21.175000000000001</v>
      </c>
      <c r="AA163" s="54">
        <f t="shared" si="150"/>
        <v>11.623017433058477</v>
      </c>
      <c r="AB163" s="54">
        <f t="shared" si="127"/>
        <v>51.644715719376194</v>
      </c>
      <c r="AC163" s="54">
        <f t="shared" si="128"/>
        <v>11.623017433058477</v>
      </c>
    </row>
    <row r="164" spans="1:29" x14ac:dyDescent="0.25">
      <c r="A164" s="61">
        <f t="shared" si="120"/>
        <v>22.526313261782978</v>
      </c>
      <c r="B164" s="43">
        <f t="shared" si="143"/>
        <v>387.5</v>
      </c>
      <c r="C164" s="42">
        <f t="shared" ref="C164:I164" si="160">C163</f>
        <v>78</v>
      </c>
      <c r="D164" s="51">
        <f t="shared" si="160"/>
        <v>100</v>
      </c>
      <c r="E164" s="56">
        <f t="shared" si="160"/>
        <v>0.2</v>
      </c>
      <c r="F164" s="57">
        <f t="shared" si="160"/>
        <v>980.23210993750001</v>
      </c>
      <c r="G164" s="58">
        <f t="shared" si="160"/>
        <v>2.6584931595742973E-4</v>
      </c>
      <c r="H164" s="58">
        <f t="shared" si="160"/>
        <v>4.3110319016750285E-4</v>
      </c>
      <c r="I164" s="48">
        <f t="shared" si="160"/>
        <v>78</v>
      </c>
      <c r="J164" s="49">
        <f t="shared" si="145"/>
        <v>4.7783624261100756E-3</v>
      </c>
      <c r="K164" s="50">
        <f t="shared" si="146"/>
        <v>22.526313261782978</v>
      </c>
      <c r="L164" s="51">
        <f t="shared" si="113"/>
        <v>6478554.2473888546</v>
      </c>
      <c r="M164" s="49">
        <f t="shared" si="114"/>
        <v>2.5061318609320846E-2</v>
      </c>
      <c r="N164" s="43">
        <f t="shared" si="115"/>
        <v>79.907672851746952</v>
      </c>
      <c r="O164" s="43">
        <f t="shared" si="116"/>
        <v>79.907672851746952</v>
      </c>
      <c r="P164" s="52">
        <f t="shared" si="147"/>
        <v>32.054660318613827</v>
      </c>
      <c r="Q164" s="52">
        <f t="shared" si="122"/>
        <v>51.980071016255273</v>
      </c>
      <c r="R164" s="54">
        <f t="shared" si="148"/>
        <v>8.8031107970115379</v>
      </c>
      <c r="S164" s="54">
        <f t="shared" si="123"/>
        <v>235.04696624135147</v>
      </c>
      <c r="T164" s="54">
        <f t="shared" si="124"/>
        <v>111.96233317036078</v>
      </c>
      <c r="U164" s="54">
        <f t="shared" si="125"/>
        <v>123.08463307099068</v>
      </c>
      <c r="V164" s="54">
        <f t="shared" si="117"/>
        <v>1097.4907407710809</v>
      </c>
      <c r="W164" s="54">
        <f t="shared" si="118"/>
        <v>1854.0770984408032</v>
      </c>
      <c r="X164" s="54">
        <f t="shared" si="119"/>
        <v>2038.260483547388</v>
      </c>
      <c r="Y164" s="54">
        <f t="shared" si="126"/>
        <v>3892.3375819881912</v>
      </c>
      <c r="Z164" s="43">
        <f t="shared" si="149"/>
        <v>21.3125</v>
      </c>
      <c r="AA164" s="54">
        <f t="shared" si="150"/>
        <v>11.494937302188172</v>
      </c>
      <c r="AB164" s="54">
        <f t="shared" si="127"/>
        <v>51.980071016255273</v>
      </c>
      <c r="AC164" s="54">
        <f t="shared" si="128"/>
        <v>11.494937302188172</v>
      </c>
    </row>
    <row r="165" spans="1:29" x14ac:dyDescent="0.25">
      <c r="A165" s="61">
        <f t="shared" si="120"/>
        <v>22.671644315084805</v>
      </c>
      <c r="B165" s="43">
        <f t="shared" si="143"/>
        <v>390</v>
      </c>
      <c r="C165" s="42">
        <f t="shared" ref="C165:I165" si="161">C164</f>
        <v>78</v>
      </c>
      <c r="D165" s="51">
        <f t="shared" si="161"/>
        <v>100</v>
      </c>
      <c r="E165" s="56">
        <f t="shared" si="161"/>
        <v>0.2</v>
      </c>
      <c r="F165" s="57">
        <f t="shared" si="161"/>
        <v>980.23210993750001</v>
      </c>
      <c r="G165" s="58">
        <f t="shared" si="161"/>
        <v>2.6584931595742973E-4</v>
      </c>
      <c r="H165" s="58">
        <f t="shared" si="161"/>
        <v>4.3110319016750285E-4</v>
      </c>
      <c r="I165" s="48">
        <f t="shared" si="161"/>
        <v>78</v>
      </c>
      <c r="J165" s="49">
        <f t="shared" si="145"/>
        <v>4.7783624261100756E-3</v>
      </c>
      <c r="K165" s="50">
        <f t="shared" si="146"/>
        <v>22.671644315084805</v>
      </c>
      <c r="L165" s="51">
        <f t="shared" si="113"/>
        <v>6520351.371565558</v>
      </c>
      <c r="M165" s="49">
        <f t="shared" si="114"/>
        <v>2.5061075921836224E-2</v>
      </c>
      <c r="N165" s="43">
        <f t="shared" si="115"/>
        <v>80.941281797448028</v>
      </c>
      <c r="O165" s="43">
        <f t="shared" si="116"/>
        <v>80.941281797448028</v>
      </c>
      <c r="P165" s="52">
        <f t="shared" si="147"/>
        <v>32.261464578733914</v>
      </c>
      <c r="Q165" s="52">
        <f t="shared" si="122"/>
        <v>52.315426313134338</v>
      </c>
      <c r="R165" s="54">
        <f t="shared" si="148"/>
        <v>8.8031107970115379</v>
      </c>
      <c r="S165" s="54">
        <f t="shared" si="123"/>
        <v>237.65634368975279</v>
      </c>
      <c r="T165" s="54">
        <f t="shared" si="124"/>
        <v>113.20274637618195</v>
      </c>
      <c r="U165" s="54">
        <f t="shared" si="125"/>
        <v>124.45359731357082</v>
      </c>
      <c r="V165" s="54">
        <f t="shared" si="117"/>
        <v>1109.6496693104452</v>
      </c>
      <c r="W165" s="54">
        <f t="shared" si="118"/>
        <v>1886.7124396030324</v>
      </c>
      <c r="X165" s="54">
        <f t="shared" si="119"/>
        <v>2074.2266218928471</v>
      </c>
      <c r="Y165" s="54">
        <f t="shared" si="126"/>
        <v>3960.9390614958793</v>
      </c>
      <c r="Z165" s="43">
        <f t="shared" si="149"/>
        <v>21.45</v>
      </c>
      <c r="AA165" s="54">
        <f t="shared" si="150"/>
        <v>11.368982124543111</v>
      </c>
      <c r="AB165" s="54">
        <f t="shared" si="127"/>
        <v>52.315426313134338</v>
      </c>
      <c r="AC165" s="54">
        <f t="shared" si="128"/>
        <v>11.368982124543111</v>
      </c>
    </row>
    <row r="166" spans="1:29" x14ac:dyDescent="0.25">
      <c r="A166" s="61">
        <f t="shared" si="120"/>
        <v>22.816975368386629</v>
      </c>
      <c r="B166" s="43">
        <f t="shared" si="143"/>
        <v>392.5</v>
      </c>
      <c r="C166" s="42">
        <f t="shared" ref="C166:I166" si="162">C165</f>
        <v>78</v>
      </c>
      <c r="D166" s="51">
        <f t="shared" si="162"/>
        <v>100</v>
      </c>
      <c r="E166" s="56">
        <f t="shared" si="162"/>
        <v>0.2</v>
      </c>
      <c r="F166" s="57">
        <f t="shared" si="162"/>
        <v>980.23210993750001</v>
      </c>
      <c r="G166" s="58">
        <f t="shared" si="162"/>
        <v>2.6584931595742973E-4</v>
      </c>
      <c r="H166" s="58">
        <f t="shared" si="162"/>
        <v>4.3110319016750285E-4</v>
      </c>
      <c r="I166" s="48">
        <f t="shared" si="162"/>
        <v>78</v>
      </c>
      <c r="J166" s="49">
        <f t="shared" si="145"/>
        <v>4.7783624261100756E-3</v>
      </c>
      <c r="K166" s="50">
        <f t="shared" si="146"/>
        <v>22.816975368386629</v>
      </c>
      <c r="L166" s="51">
        <f t="shared" si="113"/>
        <v>6562148.4957422586</v>
      </c>
      <c r="M166" s="49">
        <f t="shared" si="114"/>
        <v>2.5060836167342598E-2</v>
      </c>
      <c r="N166" s="43">
        <f t="shared" si="115"/>
        <v>81.981532218939932</v>
      </c>
      <c r="O166" s="43">
        <f t="shared" si="116"/>
        <v>81.981532218939932</v>
      </c>
      <c r="P166" s="52">
        <f t="shared" si="147"/>
        <v>32.468268838854002</v>
      </c>
      <c r="Q166" s="52">
        <f t="shared" si="122"/>
        <v>52.650781610013404</v>
      </c>
      <c r="R166" s="54">
        <f t="shared" si="148"/>
        <v>8.8031107970115379</v>
      </c>
      <c r="S166" s="54">
        <f t="shared" si="123"/>
        <v>240.27900408973576</v>
      </c>
      <c r="T166" s="54">
        <f t="shared" si="124"/>
        <v>114.44980105779393</v>
      </c>
      <c r="U166" s="54">
        <f t="shared" si="125"/>
        <v>125.82920303194179</v>
      </c>
      <c r="V166" s="54">
        <f t="shared" si="117"/>
        <v>1121.8736997280846</v>
      </c>
      <c r="W166" s="54">
        <f t="shared" si="118"/>
        <v>1919.7242271446203</v>
      </c>
      <c r="X166" s="54">
        <f t="shared" si="119"/>
        <v>2110.5966747879124</v>
      </c>
      <c r="Y166" s="54">
        <f t="shared" si="126"/>
        <v>4030.3209019325327</v>
      </c>
      <c r="Z166" s="43">
        <f t="shared" si="149"/>
        <v>21.587499999999999</v>
      </c>
      <c r="AA166" s="54">
        <f t="shared" si="150"/>
        <v>11.24510473679287</v>
      </c>
      <c r="AB166" s="54">
        <f t="shared" si="127"/>
        <v>52.650781610013404</v>
      </c>
      <c r="AC166" s="54">
        <f t="shared" si="128"/>
        <v>11.24510473679287</v>
      </c>
    </row>
    <row r="167" spans="1:29" x14ac:dyDescent="0.25">
      <c r="A167" s="61">
        <f t="shared" si="120"/>
        <v>22.962306421688456</v>
      </c>
      <c r="B167" s="43">
        <f t="shared" si="143"/>
        <v>395</v>
      </c>
      <c r="C167" s="42">
        <f t="shared" ref="C167:I167" si="163">C166</f>
        <v>78</v>
      </c>
      <c r="D167" s="51">
        <f t="shared" si="163"/>
        <v>100</v>
      </c>
      <c r="E167" s="56">
        <f t="shared" si="163"/>
        <v>0.2</v>
      </c>
      <c r="F167" s="57">
        <f t="shared" si="163"/>
        <v>980.23210993750001</v>
      </c>
      <c r="G167" s="58">
        <f t="shared" si="163"/>
        <v>2.6584931595742973E-4</v>
      </c>
      <c r="H167" s="58">
        <f t="shared" si="163"/>
        <v>4.3110319016750285E-4</v>
      </c>
      <c r="I167" s="48">
        <f t="shared" si="163"/>
        <v>78</v>
      </c>
      <c r="J167" s="49">
        <f t="shared" si="145"/>
        <v>4.7783624261100756E-3</v>
      </c>
      <c r="K167" s="50">
        <f t="shared" si="146"/>
        <v>22.962306421688456</v>
      </c>
      <c r="L167" s="51">
        <f t="shared" si="113"/>
        <v>6603945.6199189629</v>
      </c>
      <c r="M167" s="49">
        <f t="shared" si="114"/>
        <v>2.5060599292076054E-2</v>
      </c>
      <c r="N167" s="43">
        <f t="shared" si="115"/>
        <v>83.028424112691042</v>
      </c>
      <c r="O167" s="43">
        <f t="shared" si="116"/>
        <v>83.028424112691042</v>
      </c>
      <c r="P167" s="52">
        <f t="shared" si="147"/>
        <v>32.675073098974096</v>
      </c>
      <c r="Q167" s="52">
        <f t="shared" si="122"/>
        <v>52.986136906892462</v>
      </c>
      <c r="R167" s="54">
        <f t="shared" si="148"/>
        <v>8.8031107970115379</v>
      </c>
      <c r="S167" s="54">
        <f t="shared" si="123"/>
        <v>242.91494743423709</v>
      </c>
      <c r="T167" s="54">
        <f t="shared" si="124"/>
        <v>115.70349721166514</v>
      </c>
      <c r="U167" s="54">
        <f t="shared" si="125"/>
        <v>127.21145022257197</v>
      </c>
      <c r="V167" s="54">
        <f t="shared" si="117"/>
        <v>1134.1628319893816</v>
      </c>
      <c r="W167" s="54">
        <f t="shared" si="118"/>
        <v>1953.1145896840908</v>
      </c>
      <c r="X167" s="54">
        <f t="shared" si="119"/>
        <v>2147.3727708511083</v>
      </c>
      <c r="Y167" s="54">
        <f t="shared" si="126"/>
        <v>4100.4873605351986</v>
      </c>
      <c r="Z167" s="43">
        <f t="shared" si="149"/>
        <v>21.725000000000001</v>
      </c>
      <c r="AA167" s="54">
        <f t="shared" si="150"/>
        <v>11.123259287881282</v>
      </c>
      <c r="AB167" s="54">
        <f t="shared" si="127"/>
        <v>52.986136906892462</v>
      </c>
      <c r="AC167" s="54">
        <f t="shared" si="128"/>
        <v>11.123259287881282</v>
      </c>
    </row>
    <row r="168" spans="1:29" x14ac:dyDescent="0.25">
      <c r="A168" s="61">
        <f t="shared" si="120"/>
        <v>23.10763747499028</v>
      </c>
      <c r="B168" s="43">
        <f t="shared" si="143"/>
        <v>397.5</v>
      </c>
      <c r="C168" s="42">
        <f t="shared" ref="C168:I168" si="164">C167</f>
        <v>78</v>
      </c>
      <c r="D168" s="51">
        <f t="shared" si="164"/>
        <v>100</v>
      </c>
      <c r="E168" s="56">
        <f t="shared" si="164"/>
        <v>0.2</v>
      </c>
      <c r="F168" s="57">
        <f t="shared" si="164"/>
        <v>980.23210993750001</v>
      </c>
      <c r="G168" s="58">
        <f t="shared" si="164"/>
        <v>2.6584931595742973E-4</v>
      </c>
      <c r="H168" s="58">
        <f t="shared" si="164"/>
        <v>4.3110319016750285E-4</v>
      </c>
      <c r="I168" s="48">
        <f t="shared" si="164"/>
        <v>78</v>
      </c>
      <c r="J168" s="49">
        <f t="shared" si="145"/>
        <v>4.7783624261100756E-3</v>
      </c>
      <c r="K168" s="50">
        <f t="shared" si="146"/>
        <v>23.10763747499028</v>
      </c>
      <c r="L168" s="51">
        <f t="shared" si="113"/>
        <v>6645742.7440956645</v>
      </c>
      <c r="M168" s="49">
        <f t="shared" si="114"/>
        <v>2.5060365243589799E-2</v>
      </c>
      <c r="N168" s="43">
        <f t="shared" si="115"/>
        <v>84.081957475212306</v>
      </c>
      <c r="O168" s="43">
        <f t="shared" si="116"/>
        <v>84.081957475212306</v>
      </c>
      <c r="P168" s="52">
        <f t="shared" si="147"/>
        <v>32.881877359094176</v>
      </c>
      <c r="Q168" s="52">
        <f t="shared" si="122"/>
        <v>53.321492203771534</v>
      </c>
      <c r="R168" s="54">
        <f t="shared" si="148"/>
        <v>8.8031107970115379</v>
      </c>
      <c r="S168" s="54">
        <f t="shared" si="123"/>
        <v>245.56417371627879</v>
      </c>
      <c r="T168" s="54">
        <f t="shared" si="124"/>
        <v>116.96383483430648</v>
      </c>
      <c r="U168" s="54">
        <f t="shared" si="125"/>
        <v>128.60033888197231</v>
      </c>
      <c r="V168" s="54">
        <f t="shared" si="117"/>
        <v>1146.517066060135</v>
      </c>
      <c r="W168" s="54">
        <f t="shared" si="118"/>
        <v>1986.8856558391806</v>
      </c>
      <c r="X168" s="54">
        <f t="shared" si="119"/>
        <v>2184.5570387001708</v>
      </c>
      <c r="Y168" s="54">
        <f t="shared" si="126"/>
        <v>4171.4426945393516</v>
      </c>
      <c r="Z168" s="43">
        <f t="shared" si="149"/>
        <v>21.862500000000001</v>
      </c>
      <c r="AA168" s="54">
        <f t="shared" si="150"/>
        <v>11.003401195106097</v>
      </c>
      <c r="AB168" s="54">
        <f t="shared" si="127"/>
        <v>53.321492203771534</v>
      </c>
      <c r="AC168" s="54">
        <f t="shared" si="128"/>
        <v>11.003401195106097</v>
      </c>
    </row>
    <row r="169" spans="1:29" x14ac:dyDescent="0.25">
      <c r="A169" s="61">
        <f t="shared" si="120"/>
        <v>23.252968528292108</v>
      </c>
      <c r="B169" s="43">
        <f t="shared" si="143"/>
        <v>400</v>
      </c>
      <c r="C169" s="42">
        <f t="shared" ref="C169:I169" si="165">C168</f>
        <v>78</v>
      </c>
      <c r="D169" s="51">
        <f t="shared" si="165"/>
        <v>100</v>
      </c>
      <c r="E169" s="56">
        <f t="shared" si="165"/>
        <v>0.2</v>
      </c>
      <c r="F169" s="57">
        <f t="shared" si="165"/>
        <v>980.23210993750001</v>
      </c>
      <c r="G169" s="58">
        <f t="shared" si="165"/>
        <v>2.6584931595742973E-4</v>
      </c>
      <c r="H169" s="58">
        <f t="shared" si="165"/>
        <v>4.3110319016750285E-4</v>
      </c>
      <c r="I169" s="48">
        <f t="shared" si="165"/>
        <v>78</v>
      </c>
      <c r="J169" s="49">
        <f t="shared" si="145"/>
        <v>4.7783624261100756E-3</v>
      </c>
      <c r="K169" s="50">
        <f t="shared" si="146"/>
        <v>23.252968528292108</v>
      </c>
      <c r="L169" s="51">
        <f t="shared" si="113"/>
        <v>6687539.8682723679</v>
      </c>
      <c r="M169" s="49">
        <f t="shared" si="114"/>
        <v>2.5060133970713841E-2</v>
      </c>
      <c r="N169" s="43">
        <f t="shared" si="115"/>
        <v>85.142132303056528</v>
      </c>
      <c r="O169" s="43">
        <f t="shared" si="116"/>
        <v>85.142132303056528</v>
      </c>
      <c r="P169" s="52">
        <f t="shared" si="147"/>
        <v>33.088681619214263</v>
      </c>
      <c r="Q169" s="52">
        <f t="shared" si="122"/>
        <v>53.656847500650613</v>
      </c>
      <c r="R169" s="54">
        <f t="shared" si="148"/>
        <v>8.8031107970115379</v>
      </c>
      <c r="S169" s="54">
        <f t="shared" si="123"/>
        <v>248.2266829289664</v>
      </c>
      <c r="T169" s="54">
        <f t="shared" si="124"/>
        <v>118.23081392227078</v>
      </c>
      <c r="U169" s="54">
        <f t="shared" si="125"/>
        <v>129.99586900669561</v>
      </c>
      <c r="V169" s="54">
        <f t="shared" si="117"/>
        <v>1158.9364019065545</v>
      </c>
      <c r="W169" s="54">
        <f t="shared" si="118"/>
        <v>2021.0395542268507</v>
      </c>
      <c r="X169" s="54">
        <f t="shared" si="119"/>
        <v>2222.1516069520617</v>
      </c>
      <c r="Y169" s="54">
        <f t="shared" si="126"/>
        <v>4243.1911611789128</v>
      </c>
      <c r="Z169" s="43">
        <f t="shared" si="149"/>
        <v>22</v>
      </c>
      <c r="AA169" s="54">
        <f t="shared" si="150"/>
        <v>10.88548710191677</v>
      </c>
      <c r="AB169" s="54">
        <f t="shared" si="127"/>
        <v>53.656847500650613</v>
      </c>
      <c r="AC169" s="54">
        <f t="shared" si="128"/>
        <v>10.88548710191677</v>
      </c>
    </row>
    <row r="170" spans="1:29" x14ac:dyDescent="0.25">
      <c r="A170" s="61">
        <f t="shared" si="120"/>
        <v>23.398299581593932</v>
      </c>
      <c r="B170" s="43">
        <f t="shared" si="143"/>
        <v>402.5</v>
      </c>
      <c r="C170" s="42">
        <f t="shared" ref="C170:I170" si="166">C169</f>
        <v>78</v>
      </c>
      <c r="D170" s="51">
        <f t="shared" si="166"/>
        <v>100</v>
      </c>
      <c r="E170" s="56">
        <f t="shared" si="166"/>
        <v>0.2</v>
      </c>
      <c r="F170" s="57">
        <f t="shared" si="166"/>
        <v>980.23210993750001</v>
      </c>
      <c r="G170" s="58">
        <f t="shared" si="166"/>
        <v>2.6584931595742973E-4</v>
      </c>
      <c r="H170" s="58">
        <f t="shared" si="166"/>
        <v>4.3110319016750285E-4</v>
      </c>
      <c r="I170" s="48">
        <f t="shared" si="166"/>
        <v>78</v>
      </c>
      <c r="J170" s="49">
        <f t="shared" si="145"/>
        <v>4.7783624261100756E-3</v>
      </c>
      <c r="K170" s="50">
        <f t="shared" si="146"/>
        <v>23.398299581593932</v>
      </c>
      <c r="L170" s="51">
        <f t="shared" si="113"/>
        <v>6729336.9924490694</v>
      </c>
      <c r="M170" s="49">
        <f t="shared" si="114"/>
        <v>2.5059905423516191E-2</v>
      </c>
      <c r="N170" s="43">
        <f t="shared" si="115"/>
        <v>86.208948592817507</v>
      </c>
      <c r="O170" s="43">
        <f t="shared" si="116"/>
        <v>86.208948592817507</v>
      </c>
      <c r="P170" s="52">
        <f t="shared" si="147"/>
        <v>33.295485879334358</v>
      </c>
      <c r="Q170" s="52">
        <f t="shared" si="122"/>
        <v>53.992202797529671</v>
      </c>
      <c r="R170" s="54">
        <f t="shared" si="148"/>
        <v>8.8031107970115379</v>
      </c>
      <c r="S170" s="54">
        <f t="shared" si="123"/>
        <v>250.90247506548752</v>
      </c>
      <c r="T170" s="54">
        <f t="shared" si="124"/>
        <v>119.50443447215187</v>
      </c>
      <c r="U170" s="54">
        <f t="shared" si="125"/>
        <v>131.39804059333565</v>
      </c>
      <c r="V170" s="54">
        <f t="shared" si="117"/>
        <v>1171.4208394952514</v>
      </c>
      <c r="W170" s="54">
        <f t="shared" si="118"/>
        <v>2055.5784134632963</v>
      </c>
      <c r="X170" s="54">
        <f t="shared" si="119"/>
        <v>2260.1586042229742</v>
      </c>
      <c r="Y170" s="54">
        <f t="shared" si="126"/>
        <v>4315.7370176862705</v>
      </c>
      <c r="Z170" s="43">
        <f t="shared" si="149"/>
        <v>22.137499999999999</v>
      </c>
      <c r="AA170" s="54">
        <f t="shared" si="150"/>
        <v>10.769474837353501</v>
      </c>
      <c r="AB170" s="54">
        <f t="shared" si="127"/>
        <v>53.992202797529671</v>
      </c>
      <c r="AC170" s="54">
        <f t="shared" si="128"/>
        <v>10.769474837353501</v>
      </c>
    </row>
    <row r="171" spans="1:29" x14ac:dyDescent="0.25">
      <c r="A171" s="61">
        <f t="shared" si="120"/>
        <v>23.543630634895759</v>
      </c>
      <c r="B171" s="43">
        <f t="shared" si="143"/>
        <v>405</v>
      </c>
      <c r="C171" s="42">
        <f t="shared" ref="C171:I171" si="167">C170</f>
        <v>78</v>
      </c>
      <c r="D171" s="51">
        <f t="shared" si="167"/>
        <v>100</v>
      </c>
      <c r="E171" s="56">
        <f t="shared" si="167"/>
        <v>0.2</v>
      </c>
      <c r="F171" s="57">
        <f t="shared" si="167"/>
        <v>980.23210993750001</v>
      </c>
      <c r="G171" s="58">
        <f t="shared" si="167"/>
        <v>2.6584931595742973E-4</v>
      </c>
      <c r="H171" s="58">
        <f t="shared" si="167"/>
        <v>4.3110319016750285E-4</v>
      </c>
      <c r="I171" s="48">
        <f t="shared" si="167"/>
        <v>78</v>
      </c>
      <c r="J171" s="49">
        <f t="shared" si="145"/>
        <v>4.7783624261100756E-3</v>
      </c>
      <c r="K171" s="50">
        <f t="shared" si="146"/>
        <v>23.543630634895759</v>
      </c>
      <c r="L171" s="51">
        <f t="shared" si="113"/>
        <v>6771134.1166257719</v>
      </c>
      <c r="M171" s="49">
        <f t="shared" si="114"/>
        <v>2.5059679553265466E-2</v>
      </c>
      <c r="N171" s="43">
        <f t="shared" si="115"/>
        <v>87.282406341129445</v>
      </c>
      <c r="O171" s="43">
        <f t="shared" si="116"/>
        <v>87.282406341129445</v>
      </c>
      <c r="P171" s="52">
        <f t="shared" si="147"/>
        <v>33.502290139454452</v>
      </c>
      <c r="Q171" s="52">
        <f t="shared" si="122"/>
        <v>54.327558094408737</v>
      </c>
      <c r="R171" s="54">
        <f t="shared" si="148"/>
        <v>8.8031107970115379</v>
      </c>
      <c r="S171" s="54">
        <f t="shared" si="123"/>
        <v>253.59155011911054</v>
      </c>
      <c r="T171" s="54">
        <f t="shared" si="124"/>
        <v>120.7846964805839</v>
      </c>
      <c r="U171" s="54">
        <f t="shared" si="125"/>
        <v>132.80685363852666</v>
      </c>
      <c r="V171" s="54">
        <f t="shared" si="117"/>
        <v>1183.9703787932328</v>
      </c>
      <c r="W171" s="54">
        <f t="shared" si="118"/>
        <v>2090.504362163952</v>
      </c>
      <c r="X171" s="54">
        <f t="shared" si="119"/>
        <v>2298.5801591283457</v>
      </c>
      <c r="Y171" s="54">
        <f t="shared" si="126"/>
        <v>4389.0845212922977</v>
      </c>
      <c r="Z171" s="43">
        <f t="shared" si="149"/>
        <v>22.274999999999999</v>
      </c>
      <c r="AA171" s="54">
        <f t="shared" si="150"/>
        <v>10.655323377054517</v>
      </c>
      <c r="AB171" s="54">
        <f t="shared" si="127"/>
        <v>54.327558094408737</v>
      </c>
      <c r="AC171" s="54">
        <f t="shared" si="128"/>
        <v>10.655323377054517</v>
      </c>
    </row>
    <row r="172" spans="1:29" x14ac:dyDescent="0.25">
      <c r="A172" s="61">
        <f t="shared" si="120"/>
        <v>23.688961688197583</v>
      </c>
      <c r="B172" s="43">
        <f t="shared" si="143"/>
        <v>407.5</v>
      </c>
      <c r="C172" s="42">
        <f t="shared" ref="C172:I172" si="168">C171</f>
        <v>78</v>
      </c>
      <c r="D172" s="51">
        <f t="shared" si="168"/>
        <v>100</v>
      </c>
      <c r="E172" s="56">
        <f t="shared" si="168"/>
        <v>0.2</v>
      </c>
      <c r="F172" s="57">
        <f t="shared" si="168"/>
        <v>980.23210993750001</v>
      </c>
      <c r="G172" s="58">
        <f t="shared" si="168"/>
        <v>2.6584931595742973E-4</v>
      </c>
      <c r="H172" s="58">
        <f t="shared" si="168"/>
        <v>4.3110319016750285E-4</v>
      </c>
      <c r="I172" s="48">
        <f t="shared" si="168"/>
        <v>78</v>
      </c>
      <c r="J172" s="49">
        <f t="shared" si="145"/>
        <v>4.7783624261100756E-3</v>
      </c>
      <c r="K172" s="50">
        <f t="shared" si="146"/>
        <v>23.688961688197583</v>
      </c>
      <c r="L172" s="51">
        <f t="shared" si="113"/>
        <v>6812931.2408024725</v>
      </c>
      <c r="M172" s="49">
        <f t="shared" si="114"/>
        <v>2.505945631239484E-2</v>
      </c>
      <c r="N172" s="43">
        <f t="shared" si="115"/>
        <v>88.362505544665993</v>
      </c>
      <c r="O172" s="43">
        <f t="shared" si="116"/>
        <v>88.362505544665993</v>
      </c>
      <c r="P172" s="52">
        <f t="shared" si="147"/>
        <v>33.709094399574532</v>
      </c>
      <c r="Q172" s="52">
        <f t="shared" si="122"/>
        <v>54.662913391287795</v>
      </c>
      <c r="R172" s="54">
        <f t="shared" si="148"/>
        <v>8.8031107970115379</v>
      </c>
      <c r="S172" s="54">
        <f t="shared" si="123"/>
        <v>256.29390808318277</v>
      </c>
      <c r="T172" s="54">
        <f t="shared" si="124"/>
        <v>122.07159994424052</v>
      </c>
      <c r="U172" s="54">
        <f t="shared" si="125"/>
        <v>134.22230813894225</v>
      </c>
      <c r="V172" s="54">
        <f t="shared" si="117"/>
        <v>1196.5850197678928</v>
      </c>
      <c r="W172" s="54">
        <f t="shared" si="118"/>
        <v>2125.8195289435048</v>
      </c>
      <c r="X172" s="54">
        <f t="shared" si="119"/>
        <v>2337.4184002828615</v>
      </c>
      <c r="Y172" s="54">
        <f t="shared" si="126"/>
        <v>4463.2379292263668</v>
      </c>
      <c r="Z172" s="43">
        <f t="shared" si="149"/>
        <v>22.412500000000001</v>
      </c>
      <c r="AA172" s="54">
        <f t="shared" si="150"/>
        <v>10.542992805762125</v>
      </c>
      <c r="AB172" s="54">
        <f t="shared" si="127"/>
        <v>54.662913391287795</v>
      </c>
      <c r="AC172" s="54">
        <f t="shared" si="128"/>
        <v>10.542992805762125</v>
      </c>
    </row>
    <row r="173" spans="1:29" x14ac:dyDescent="0.25">
      <c r="A173" s="61">
        <f t="shared" si="120"/>
        <v>23.834292741499411</v>
      </c>
      <c r="B173" s="43">
        <f t="shared" si="143"/>
        <v>410</v>
      </c>
      <c r="C173" s="42">
        <f t="shared" ref="C173:I173" si="169">C172</f>
        <v>78</v>
      </c>
      <c r="D173" s="51">
        <f t="shared" si="169"/>
        <v>100</v>
      </c>
      <c r="E173" s="56">
        <f t="shared" si="169"/>
        <v>0.2</v>
      </c>
      <c r="F173" s="57">
        <f t="shared" si="169"/>
        <v>980.23210993750001</v>
      </c>
      <c r="G173" s="58">
        <f t="shared" si="169"/>
        <v>2.6584931595742973E-4</v>
      </c>
      <c r="H173" s="58">
        <f t="shared" si="169"/>
        <v>4.3110319016750285E-4</v>
      </c>
      <c r="I173" s="48">
        <f t="shared" si="169"/>
        <v>78</v>
      </c>
      <c r="J173" s="49">
        <f t="shared" si="145"/>
        <v>4.7783624261100756E-3</v>
      </c>
      <c r="K173" s="50">
        <f t="shared" si="146"/>
        <v>23.834292741499411</v>
      </c>
      <c r="L173" s="51">
        <f t="shared" si="113"/>
        <v>6854728.3649791768</v>
      </c>
      <c r="M173" s="49">
        <f t="shared" si="114"/>
        <v>2.5059235654467261E-2</v>
      </c>
      <c r="N173" s="43">
        <f t="shared" si="115"/>
        <v>89.449246200139854</v>
      </c>
      <c r="O173" s="43">
        <f t="shared" si="116"/>
        <v>89.449246200139854</v>
      </c>
      <c r="P173" s="52">
        <f t="shared" si="147"/>
        <v>33.915898659694619</v>
      </c>
      <c r="Q173" s="52">
        <f t="shared" si="122"/>
        <v>54.998268688166867</v>
      </c>
      <c r="R173" s="54">
        <f t="shared" si="148"/>
        <v>8.8031107970115379</v>
      </c>
      <c r="S173" s="54">
        <f t="shared" si="123"/>
        <v>259.00954895112966</v>
      </c>
      <c r="T173" s="54">
        <f t="shared" si="124"/>
        <v>123.36514485983447</v>
      </c>
      <c r="U173" s="54">
        <f t="shared" si="125"/>
        <v>135.6444040912952</v>
      </c>
      <c r="V173" s="54">
        <f t="shared" si="117"/>
        <v>1209.2647623870087</v>
      </c>
      <c r="W173" s="54">
        <f t="shared" si="118"/>
        <v>2161.5260424159028</v>
      </c>
      <c r="X173" s="54">
        <f t="shared" si="119"/>
        <v>2376.6754563004715</v>
      </c>
      <c r="Y173" s="54">
        <f t="shared" si="126"/>
        <v>4538.2014987163748</v>
      </c>
      <c r="Z173" s="43">
        <f t="shared" si="149"/>
        <v>22.550000000000004</v>
      </c>
      <c r="AA173" s="54">
        <f t="shared" si="150"/>
        <v>10.432444281261693</v>
      </c>
      <c r="AB173" s="54">
        <f t="shared" si="127"/>
        <v>54.998268688166867</v>
      </c>
      <c r="AC173" s="54">
        <f t="shared" si="128"/>
        <v>10.432444281261693</v>
      </c>
    </row>
    <row r="174" spans="1:29" x14ac:dyDescent="0.25">
      <c r="A174" s="61">
        <f t="shared" si="120"/>
        <v>23.979623794801235</v>
      </c>
      <c r="B174" s="43">
        <f t="shared" si="143"/>
        <v>412.5</v>
      </c>
      <c r="C174" s="42">
        <f t="shared" ref="C174:I174" si="170">C173</f>
        <v>78</v>
      </c>
      <c r="D174" s="51">
        <f t="shared" si="170"/>
        <v>100</v>
      </c>
      <c r="E174" s="56">
        <f t="shared" si="170"/>
        <v>0.2</v>
      </c>
      <c r="F174" s="57">
        <f t="shared" si="170"/>
        <v>980.23210993750001</v>
      </c>
      <c r="G174" s="58">
        <f t="shared" si="170"/>
        <v>2.6584931595742973E-4</v>
      </c>
      <c r="H174" s="58">
        <f t="shared" si="170"/>
        <v>4.3110319016750285E-4</v>
      </c>
      <c r="I174" s="48">
        <f t="shared" si="170"/>
        <v>78</v>
      </c>
      <c r="J174" s="49">
        <f t="shared" si="145"/>
        <v>4.7783624261100756E-3</v>
      </c>
      <c r="K174" s="50">
        <f t="shared" si="146"/>
        <v>23.979623794801235</v>
      </c>
      <c r="L174" s="51">
        <f t="shared" si="113"/>
        <v>6896525.4891558792</v>
      </c>
      <c r="M174" s="49">
        <f t="shared" si="114"/>
        <v>2.5059017534141984E-2</v>
      </c>
      <c r="N174" s="43">
        <f t="shared" si="115"/>
        <v>90.542628304301743</v>
      </c>
      <c r="O174" s="43">
        <f t="shared" si="116"/>
        <v>90.542628304301743</v>
      </c>
      <c r="P174" s="52">
        <f t="shared" si="147"/>
        <v>34.122702919814714</v>
      </c>
      <c r="Q174" s="52">
        <f t="shared" si="122"/>
        <v>55.333623985045932</v>
      </c>
      <c r="R174" s="54">
        <f t="shared" si="148"/>
        <v>8.8031107970115379</v>
      </c>
      <c r="S174" s="54">
        <f t="shared" si="123"/>
        <v>261.73847271645263</v>
      </c>
      <c r="T174" s="54">
        <f t="shared" si="124"/>
        <v>124.66533122411646</v>
      </c>
      <c r="U174" s="54">
        <f t="shared" si="125"/>
        <v>137.07314149233616</v>
      </c>
      <c r="V174" s="54">
        <f t="shared" si="117"/>
        <v>1222.0096066187298</v>
      </c>
      <c r="W174" s="54">
        <f t="shared" si="118"/>
        <v>2197.6260311943606</v>
      </c>
      <c r="X174" s="54">
        <f t="shared" si="119"/>
        <v>2416.3534557943872</v>
      </c>
      <c r="Y174" s="54">
        <f t="shared" si="126"/>
        <v>4613.9794869887482</v>
      </c>
      <c r="Z174" s="43">
        <f t="shared" si="149"/>
        <v>22.687500000000004</v>
      </c>
      <c r="AA174" s="54">
        <f t="shared" si="150"/>
        <v>10.323639999690874</v>
      </c>
      <c r="AB174" s="54">
        <f t="shared" si="127"/>
        <v>55.333623985045932</v>
      </c>
      <c r="AC174" s="54">
        <f t="shared" si="128"/>
        <v>10.323639999690874</v>
      </c>
    </row>
    <row r="175" spans="1:29" x14ac:dyDescent="0.25">
      <c r="A175" s="61">
        <f t="shared" si="120"/>
        <v>24.124954848103062</v>
      </c>
      <c r="B175" s="43">
        <f t="shared" si="143"/>
        <v>415</v>
      </c>
      <c r="C175" s="42">
        <f t="shared" ref="C175:I175" si="171">C174</f>
        <v>78</v>
      </c>
      <c r="D175" s="51">
        <f t="shared" si="171"/>
        <v>100</v>
      </c>
      <c r="E175" s="56">
        <f t="shared" si="171"/>
        <v>0.2</v>
      </c>
      <c r="F175" s="57">
        <f t="shared" si="171"/>
        <v>980.23210993750001</v>
      </c>
      <c r="G175" s="58">
        <f t="shared" si="171"/>
        <v>2.6584931595742973E-4</v>
      </c>
      <c r="H175" s="58">
        <f t="shared" si="171"/>
        <v>4.3110319016750285E-4</v>
      </c>
      <c r="I175" s="48">
        <f t="shared" si="171"/>
        <v>78</v>
      </c>
      <c r="J175" s="49">
        <f t="shared" si="145"/>
        <v>4.7783624261100756E-3</v>
      </c>
      <c r="K175" s="50">
        <f t="shared" si="146"/>
        <v>24.124954848103062</v>
      </c>
      <c r="L175" s="51">
        <f t="shared" si="113"/>
        <v>6938322.6133325808</v>
      </c>
      <c r="M175" s="49">
        <f t="shared" si="114"/>
        <v>2.5058801907142231E-2</v>
      </c>
      <c r="N175" s="43">
        <f t="shared" si="115"/>
        <v>91.642651853940151</v>
      </c>
      <c r="O175" s="43">
        <f t="shared" si="116"/>
        <v>91.642651853940151</v>
      </c>
      <c r="P175" s="52">
        <f t="shared" si="147"/>
        <v>34.329507179934808</v>
      </c>
      <c r="Q175" s="52">
        <f t="shared" si="122"/>
        <v>55.668979281924997</v>
      </c>
      <c r="R175" s="54">
        <f t="shared" si="148"/>
        <v>8.8031107970115379</v>
      </c>
      <c r="S175" s="54">
        <f t="shared" si="123"/>
        <v>264.48067937272856</v>
      </c>
      <c r="T175" s="54">
        <f t="shared" si="124"/>
        <v>125.97215903387496</v>
      </c>
      <c r="U175" s="54">
        <f t="shared" si="125"/>
        <v>138.50852033885363</v>
      </c>
      <c r="V175" s="54">
        <f t="shared" si="117"/>
        <v>1234.8195524315754</v>
      </c>
      <c r="W175" s="54">
        <f t="shared" si="118"/>
        <v>2234.1216238913717</v>
      </c>
      <c r="X175" s="54">
        <f t="shared" si="119"/>
        <v>2456.4545273771046</v>
      </c>
      <c r="Y175" s="54">
        <f t="shared" si="126"/>
        <v>4690.5761512684767</v>
      </c>
      <c r="Z175" s="43">
        <f t="shared" si="149"/>
        <v>22.825000000000003</v>
      </c>
      <c r="AA175" s="54">
        <f t="shared" si="150"/>
        <v>10.21654316215947</v>
      </c>
      <c r="AB175" s="54">
        <f t="shared" si="127"/>
        <v>55.668979281924997</v>
      </c>
      <c r="AC175" s="54">
        <f t="shared" si="128"/>
        <v>10.21654316215947</v>
      </c>
    </row>
    <row r="176" spans="1:29" x14ac:dyDescent="0.25">
      <c r="A176" s="61">
        <f t="shared" si="120"/>
        <v>24.270285901404886</v>
      </c>
      <c r="B176" s="43">
        <f t="shared" si="143"/>
        <v>417.5</v>
      </c>
      <c r="C176" s="42">
        <f t="shared" ref="C176:I176" si="172">C175</f>
        <v>78</v>
      </c>
      <c r="D176" s="51">
        <f t="shared" si="172"/>
        <v>100</v>
      </c>
      <c r="E176" s="56">
        <f t="shared" si="172"/>
        <v>0.2</v>
      </c>
      <c r="F176" s="57">
        <f t="shared" si="172"/>
        <v>980.23210993750001</v>
      </c>
      <c r="G176" s="58">
        <f t="shared" si="172"/>
        <v>2.6584931595742973E-4</v>
      </c>
      <c r="H176" s="58">
        <f t="shared" si="172"/>
        <v>4.3110319016750285E-4</v>
      </c>
      <c r="I176" s="48">
        <f t="shared" si="172"/>
        <v>78</v>
      </c>
      <c r="J176" s="49">
        <f t="shared" si="145"/>
        <v>4.7783624261100756E-3</v>
      </c>
      <c r="K176" s="50">
        <f t="shared" si="146"/>
        <v>24.270285901404886</v>
      </c>
      <c r="L176" s="51">
        <f t="shared" si="113"/>
        <v>6980119.7375092832</v>
      </c>
      <c r="M176" s="49">
        <f t="shared" si="114"/>
        <v>2.5058588730223971E-2</v>
      </c>
      <c r="N176" s="43">
        <f t="shared" si="115"/>
        <v>92.74931684588006</v>
      </c>
      <c r="O176" s="43">
        <f t="shared" si="116"/>
        <v>92.74931684588006</v>
      </c>
      <c r="P176" s="52">
        <f t="shared" si="147"/>
        <v>34.536311440054895</v>
      </c>
      <c r="Q176" s="52">
        <f t="shared" si="122"/>
        <v>56.00433457880407</v>
      </c>
      <c r="R176" s="54">
        <f t="shared" si="148"/>
        <v>8.8031107970115379</v>
      </c>
      <c r="S176" s="54">
        <f t="shared" si="123"/>
        <v>267.23616891360757</v>
      </c>
      <c r="T176" s="54">
        <f t="shared" si="124"/>
        <v>127.28562828593496</v>
      </c>
      <c r="U176" s="54">
        <f t="shared" si="125"/>
        <v>139.95054062767261</v>
      </c>
      <c r="V176" s="54">
        <f t="shared" si="117"/>
        <v>1247.6945997944235</v>
      </c>
      <c r="W176" s="54">
        <f t="shared" si="118"/>
        <v>2271.0149491187112</v>
      </c>
      <c r="X176" s="54">
        <f t="shared" si="119"/>
        <v>2496.9807996603981</v>
      </c>
      <c r="Y176" s="54">
        <f t="shared" si="126"/>
        <v>4767.9957487791089</v>
      </c>
      <c r="Z176" s="43">
        <f t="shared" si="149"/>
        <v>22.962500000000002</v>
      </c>
      <c r="AA176" s="54">
        <f t="shared" si="150"/>
        <v>10.111117942623327</v>
      </c>
      <c r="AB176" s="54">
        <f t="shared" si="127"/>
        <v>56.00433457880407</v>
      </c>
      <c r="AC176" s="54">
        <f t="shared" si="128"/>
        <v>10.111117942623327</v>
      </c>
    </row>
    <row r="177" spans="1:29" x14ac:dyDescent="0.25">
      <c r="A177" s="61">
        <f t="shared" si="120"/>
        <v>24.415616954706714</v>
      </c>
      <c r="B177" s="43">
        <f t="shared" si="143"/>
        <v>420</v>
      </c>
      <c r="C177" s="42">
        <f t="shared" ref="C177:I177" si="173">C176</f>
        <v>78</v>
      </c>
      <c r="D177" s="51">
        <f t="shared" si="173"/>
        <v>100</v>
      </c>
      <c r="E177" s="56">
        <f t="shared" si="173"/>
        <v>0.2</v>
      </c>
      <c r="F177" s="57">
        <f t="shared" si="173"/>
        <v>980.23210993750001</v>
      </c>
      <c r="G177" s="58">
        <f t="shared" si="173"/>
        <v>2.6584931595742973E-4</v>
      </c>
      <c r="H177" s="58">
        <f t="shared" si="173"/>
        <v>4.3110319016750285E-4</v>
      </c>
      <c r="I177" s="48">
        <f t="shared" si="173"/>
        <v>78</v>
      </c>
      <c r="J177" s="49">
        <f t="shared" si="145"/>
        <v>4.7783624261100756E-3</v>
      </c>
      <c r="K177" s="50">
        <f t="shared" si="146"/>
        <v>24.415616954706714</v>
      </c>
      <c r="L177" s="51">
        <f t="shared" si="113"/>
        <v>7021916.8616859848</v>
      </c>
      <c r="M177" s="49">
        <f t="shared" si="114"/>
        <v>2.5058377961145906E-2</v>
      </c>
      <c r="N177" s="43">
        <f t="shared" si="115"/>
        <v>93.862623276983058</v>
      </c>
      <c r="O177" s="43">
        <f t="shared" si="116"/>
        <v>93.862623276983058</v>
      </c>
      <c r="P177" s="52">
        <f t="shared" si="147"/>
        <v>34.743115700174982</v>
      </c>
      <c r="Q177" s="52">
        <f t="shared" si="122"/>
        <v>56.339689875683135</v>
      </c>
      <c r="R177" s="54">
        <f t="shared" si="148"/>
        <v>8.8031107970115379</v>
      </c>
      <c r="S177" s="54">
        <f t="shared" si="123"/>
        <v>270.00494133281268</v>
      </c>
      <c r="T177" s="54">
        <f t="shared" si="124"/>
        <v>128.60573897715804</v>
      </c>
      <c r="U177" s="54">
        <f t="shared" si="125"/>
        <v>141.39920235565467</v>
      </c>
      <c r="V177" s="54">
        <f t="shared" si="117"/>
        <v>1260.6347486765101</v>
      </c>
      <c r="W177" s="54">
        <f t="shared" si="118"/>
        <v>2308.3081354874516</v>
      </c>
      <c r="X177" s="54">
        <f t="shared" si="119"/>
        <v>2537.9344012553402</v>
      </c>
      <c r="Y177" s="54">
        <f t="shared" si="126"/>
        <v>4846.2425367427913</v>
      </c>
      <c r="Z177" s="43">
        <f t="shared" si="149"/>
        <v>23.100000000000005</v>
      </c>
      <c r="AA177" s="54">
        <f t="shared" si="150"/>
        <v>10.007329456958274</v>
      </c>
      <c r="AB177" s="54">
        <f t="shared" si="127"/>
        <v>56.339689875683135</v>
      </c>
      <c r="AC177" s="54">
        <f t="shared" si="128"/>
        <v>10.007329456958274</v>
      </c>
    </row>
    <row r="178" spans="1:29" x14ac:dyDescent="0.25">
      <c r="A178" s="61">
        <f t="shared" si="120"/>
        <v>24.560948008008538</v>
      </c>
      <c r="B178" s="43">
        <f t="shared" si="143"/>
        <v>422.5</v>
      </c>
      <c r="C178" s="42">
        <f t="shared" ref="C178:I178" si="174">C177</f>
        <v>78</v>
      </c>
      <c r="D178" s="51">
        <f t="shared" si="174"/>
        <v>100</v>
      </c>
      <c r="E178" s="56">
        <f t="shared" si="174"/>
        <v>0.2</v>
      </c>
      <c r="F178" s="57">
        <f t="shared" si="174"/>
        <v>980.23210993750001</v>
      </c>
      <c r="G178" s="58">
        <f t="shared" si="174"/>
        <v>2.6584931595742973E-4</v>
      </c>
      <c r="H178" s="58">
        <f t="shared" si="174"/>
        <v>4.3110319016750285E-4</v>
      </c>
      <c r="I178" s="48">
        <f t="shared" si="174"/>
        <v>78</v>
      </c>
      <c r="J178" s="49">
        <f t="shared" si="145"/>
        <v>4.7783624261100756E-3</v>
      </c>
      <c r="K178" s="50">
        <f t="shared" si="146"/>
        <v>24.560948008008538</v>
      </c>
      <c r="L178" s="51">
        <f t="shared" si="113"/>
        <v>7063713.9858626872</v>
      </c>
      <c r="M178" s="49">
        <f t="shared" si="114"/>
        <v>2.5058169558640372E-2</v>
      </c>
      <c r="N178" s="43">
        <f t="shared" si="115"/>
        <v>94.982571144146078</v>
      </c>
      <c r="O178" s="43">
        <f t="shared" si="116"/>
        <v>94.982571144146078</v>
      </c>
      <c r="P178" s="52">
        <f t="shared" si="147"/>
        <v>34.949919960295077</v>
      </c>
      <c r="Q178" s="52">
        <f t="shared" si="122"/>
        <v>56.6750451725622</v>
      </c>
      <c r="R178" s="54">
        <f t="shared" si="148"/>
        <v>8.8031107970115379</v>
      </c>
      <c r="S178" s="54">
        <f t="shared" si="123"/>
        <v>272.78699662413788</v>
      </c>
      <c r="T178" s="54">
        <f t="shared" si="124"/>
        <v>129.93249110444117</v>
      </c>
      <c r="U178" s="54">
        <f t="shared" si="125"/>
        <v>142.85450551969674</v>
      </c>
      <c r="V178" s="54">
        <f t="shared" si="117"/>
        <v>1273.6399990474181</v>
      </c>
      <c r="W178" s="54">
        <f t="shared" si="118"/>
        <v>2346.0033116079658</v>
      </c>
      <c r="X178" s="54">
        <f t="shared" si="119"/>
        <v>2579.3174607723022</v>
      </c>
      <c r="Y178" s="54">
        <f t="shared" si="126"/>
        <v>4925.320772380268</v>
      </c>
      <c r="Z178" s="43">
        <f t="shared" si="149"/>
        <v>23.237500000000004</v>
      </c>
      <c r="AA178" s="54">
        <f t="shared" si="150"/>
        <v>9.9051437331829142</v>
      </c>
      <c r="AB178" s="54">
        <f t="shared" si="127"/>
        <v>56.6750451725622</v>
      </c>
      <c r="AC178" s="54">
        <f t="shared" si="128"/>
        <v>9.9051437331829142</v>
      </c>
    </row>
    <row r="179" spans="1:29" x14ac:dyDescent="0.25">
      <c r="A179" s="61">
        <f t="shared" si="120"/>
        <v>24.706279061310365</v>
      </c>
      <c r="B179" s="43">
        <f t="shared" si="143"/>
        <v>425</v>
      </c>
      <c r="C179" s="42">
        <f t="shared" ref="C179:I179" si="175">C178</f>
        <v>78</v>
      </c>
      <c r="D179" s="51">
        <f t="shared" si="175"/>
        <v>100</v>
      </c>
      <c r="E179" s="56">
        <f t="shared" si="175"/>
        <v>0.2</v>
      </c>
      <c r="F179" s="57">
        <f t="shared" si="175"/>
        <v>980.23210993750001</v>
      </c>
      <c r="G179" s="58">
        <f t="shared" si="175"/>
        <v>2.6584931595742973E-4</v>
      </c>
      <c r="H179" s="58">
        <f t="shared" si="175"/>
        <v>4.3110319016750285E-4</v>
      </c>
      <c r="I179" s="48">
        <f t="shared" si="175"/>
        <v>78</v>
      </c>
      <c r="J179" s="49">
        <f t="shared" si="145"/>
        <v>4.7783624261100756E-3</v>
      </c>
      <c r="K179" s="50">
        <f t="shared" si="146"/>
        <v>24.706279061310365</v>
      </c>
      <c r="L179" s="51">
        <f t="shared" si="113"/>
        <v>7105511.1100393897</v>
      </c>
      <c r="M179" s="49">
        <f t="shared" si="114"/>
        <v>2.5057963482385322E-2</v>
      </c>
      <c r="N179" s="43">
        <f t="shared" si="115"/>
        <v>96.109160444301139</v>
      </c>
      <c r="O179" s="43">
        <f t="shared" si="116"/>
        <v>96.109160444301139</v>
      </c>
      <c r="P179" s="52">
        <f t="shared" si="147"/>
        <v>35.156724220415157</v>
      </c>
      <c r="Q179" s="52">
        <f t="shared" si="122"/>
        <v>57.010400469441258</v>
      </c>
      <c r="R179" s="54">
        <f t="shared" si="148"/>
        <v>8.8031107970115379</v>
      </c>
      <c r="S179" s="54">
        <f t="shared" si="123"/>
        <v>275.58233478144717</v>
      </c>
      <c r="T179" s="54">
        <f t="shared" si="124"/>
        <v>131.26588466471628</v>
      </c>
      <c r="U179" s="54">
        <f t="shared" si="125"/>
        <v>144.31645011673086</v>
      </c>
      <c r="V179" s="54">
        <f t="shared" si="117"/>
        <v>1286.7103508770736</v>
      </c>
      <c r="W179" s="54">
        <f t="shared" si="118"/>
        <v>2384.1026060899326</v>
      </c>
      <c r="X179" s="54">
        <f t="shared" si="119"/>
        <v>2621.1321068209663</v>
      </c>
      <c r="Y179" s="54">
        <f t="shared" si="126"/>
        <v>5005.2347129108985</v>
      </c>
      <c r="Z179" s="43">
        <f t="shared" si="149"/>
        <v>23.375000000000004</v>
      </c>
      <c r="AA179" s="54">
        <f t="shared" si="150"/>
        <v>9.8045276827813925</v>
      </c>
      <c r="AB179" s="54">
        <f t="shared" si="127"/>
        <v>57.010400469441258</v>
      </c>
      <c r="AC179" s="54">
        <f t="shared" si="128"/>
        <v>9.8045276827813925</v>
      </c>
    </row>
    <row r="180" spans="1:29" x14ac:dyDescent="0.25">
      <c r="A180" s="61">
        <f t="shared" si="120"/>
        <v>24.851610114612189</v>
      </c>
      <c r="B180" s="43">
        <f t="shared" si="143"/>
        <v>427.5</v>
      </c>
      <c r="C180" s="42">
        <f t="shared" ref="C180:I180" si="176">C179</f>
        <v>78</v>
      </c>
      <c r="D180" s="51">
        <f t="shared" si="176"/>
        <v>100</v>
      </c>
      <c r="E180" s="56">
        <f t="shared" si="176"/>
        <v>0.2</v>
      </c>
      <c r="F180" s="57">
        <f t="shared" si="176"/>
        <v>980.23210993750001</v>
      </c>
      <c r="G180" s="58">
        <f t="shared" si="176"/>
        <v>2.6584931595742973E-4</v>
      </c>
      <c r="H180" s="58">
        <f t="shared" si="176"/>
        <v>4.3110319016750285E-4</v>
      </c>
      <c r="I180" s="48">
        <f t="shared" si="176"/>
        <v>78</v>
      </c>
      <c r="J180" s="49">
        <f t="shared" si="145"/>
        <v>4.7783624261100756E-3</v>
      </c>
      <c r="K180" s="50">
        <f t="shared" si="146"/>
        <v>24.851610114612189</v>
      </c>
      <c r="L180" s="51">
        <f t="shared" si="113"/>
        <v>7147308.2342160922</v>
      </c>
      <c r="M180" s="49">
        <f t="shared" si="114"/>
        <v>2.5057759692977272E-2</v>
      </c>
      <c r="N180" s="43">
        <f t="shared" si="115"/>
        <v>97.242391174414607</v>
      </c>
      <c r="O180" s="43">
        <f t="shared" si="116"/>
        <v>97.242391174414607</v>
      </c>
      <c r="P180" s="52">
        <f t="shared" si="147"/>
        <v>35.363528480535244</v>
      </c>
      <c r="Q180" s="52">
        <f t="shared" si="122"/>
        <v>57.345755766320323</v>
      </c>
      <c r="R180" s="54">
        <f t="shared" si="148"/>
        <v>8.8031107970115379</v>
      </c>
      <c r="S180" s="54">
        <f t="shared" si="123"/>
        <v>278.39095579867325</v>
      </c>
      <c r="T180" s="54">
        <f t="shared" si="124"/>
        <v>132.60591965494984</v>
      </c>
      <c r="U180" s="54">
        <f t="shared" si="125"/>
        <v>145.7850361437234</v>
      </c>
      <c r="V180" s="54">
        <f t="shared" si="117"/>
        <v>1299.8458041357408</v>
      </c>
      <c r="W180" s="54">
        <f t="shared" si="118"/>
        <v>2422.6081475423525</v>
      </c>
      <c r="X180" s="54">
        <f t="shared" si="119"/>
        <v>2663.3804680103312</v>
      </c>
      <c r="Y180" s="54">
        <f t="shared" si="126"/>
        <v>5085.9886155526838</v>
      </c>
      <c r="Z180" s="43">
        <f t="shared" si="149"/>
        <v>23.512500000000003</v>
      </c>
      <c r="AA180" s="54">
        <f t="shared" si="150"/>
        <v>9.7054490730795973</v>
      </c>
      <c r="AB180" s="54">
        <f t="shared" si="127"/>
        <v>57.345755766320323</v>
      </c>
      <c r="AC180" s="54">
        <f t="shared" si="128"/>
        <v>9.7054490730795973</v>
      </c>
    </row>
    <row r="181" spans="1:29" x14ac:dyDescent="0.25">
      <c r="A181" s="61">
        <f t="shared" si="120"/>
        <v>24.996941167914013</v>
      </c>
      <c r="B181" s="43">
        <f t="shared" si="143"/>
        <v>430</v>
      </c>
      <c r="C181" s="42">
        <f t="shared" ref="C181:I181" si="177">C180</f>
        <v>78</v>
      </c>
      <c r="D181" s="51">
        <f t="shared" si="177"/>
        <v>100</v>
      </c>
      <c r="E181" s="56">
        <f t="shared" si="177"/>
        <v>0.2</v>
      </c>
      <c r="F181" s="57">
        <f t="shared" si="177"/>
        <v>980.23210993750001</v>
      </c>
      <c r="G181" s="58">
        <f t="shared" si="177"/>
        <v>2.6584931595742973E-4</v>
      </c>
      <c r="H181" s="58">
        <f t="shared" si="177"/>
        <v>4.3110319016750285E-4</v>
      </c>
      <c r="I181" s="48">
        <f t="shared" si="177"/>
        <v>78</v>
      </c>
      <c r="J181" s="49">
        <f t="shared" si="145"/>
        <v>4.7783624261100756E-3</v>
      </c>
      <c r="K181" s="50">
        <f t="shared" si="146"/>
        <v>24.996941167914013</v>
      </c>
      <c r="L181" s="51">
        <f t="shared" si="113"/>
        <v>7189105.3583927937</v>
      </c>
      <c r="M181" s="49">
        <f t="shared" si="114"/>
        <v>2.5057558151905152E-2</v>
      </c>
      <c r="N181" s="43">
        <f t="shared" si="115"/>
        <v>98.382263331486655</v>
      </c>
      <c r="O181" s="43">
        <f t="shared" si="116"/>
        <v>98.382263331486655</v>
      </c>
      <c r="P181" s="52">
        <f t="shared" si="147"/>
        <v>35.570332740655346</v>
      </c>
      <c r="Q181" s="52">
        <f t="shared" si="122"/>
        <v>57.681111063199388</v>
      </c>
      <c r="R181" s="54">
        <f t="shared" si="148"/>
        <v>8.8031107970115379</v>
      </c>
      <c r="S181" s="54">
        <f t="shared" si="123"/>
        <v>281.21285966981651</v>
      </c>
      <c r="T181" s="54">
        <f t="shared" si="124"/>
        <v>133.952596072142</v>
      </c>
      <c r="U181" s="54">
        <f t="shared" si="125"/>
        <v>147.26026359767451</v>
      </c>
      <c r="V181" s="54">
        <f t="shared" si="117"/>
        <v>1313.0463587940142</v>
      </c>
      <c r="W181" s="54">
        <f t="shared" si="118"/>
        <v>2461.522064573549</v>
      </c>
      <c r="X181" s="54">
        <f t="shared" si="119"/>
        <v>2706.0646729487194</v>
      </c>
      <c r="Y181" s="54">
        <f t="shared" si="126"/>
        <v>5167.5867375222679</v>
      </c>
      <c r="Z181" s="43">
        <f t="shared" si="149"/>
        <v>23.650000000000002</v>
      </c>
      <c r="AA181" s="54">
        <f t="shared" si="150"/>
        <v>9.607876500630633</v>
      </c>
      <c r="AB181" s="54">
        <f t="shared" si="127"/>
        <v>57.681111063199388</v>
      </c>
      <c r="AC181" s="54">
        <f t="shared" si="128"/>
        <v>9.607876500630633</v>
      </c>
    </row>
    <row r="182" spans="1:29" x14ac:dyDescent="0.25">
      <c r="A182" s="61">
        <f t="shared" si="120"/>
        <v>25.14227222121584</v>
      </c>
      <c r="B182" s="43">
        <f t="shared" si="143"/>
        <v>432.5</v>
      </c>
      <c r="C182" s="42">
        <f t="shared" ref="C182:I182" si="178">C181</f>
        <v>78</v>
      </c>
      <c r="D182" s="51">
        <f t="shared" si="178"/>
        <v>100</v>
      </c>
      <c r="E182" s="56">
        <f t="shared" si="178"/>
        <v>0.2</v>
      </c>
      <c r="F182" s="57">
        <f t="shared" si="178"/>
        <v>980.23210993750001</v>
      </c>
      <c r="G182" s="58">
        <f t="shared" si="178"/>
        <v>2.6584931595742973E-4</v>
      </c>
      <c r="H182" s="58">
        <f t="shared" si="178"/>
        <v>4.3110319016750285E-4</v>
      </c>
      <c r="I182" s="48">
        <f t="shared" si="178"/>
        <v>78</v>
      </c>
      <c r="J182" s="49">
        <f t="shared" si="145"/>
        <v>4.7783624261100756E-3</v>
      </c>
      <c r="K182" s="50">
        <f t="shared" si="146"/>
        <v>25.14227222121584</v>
      </c>
      <c r="L182" s="51">
        <f t="shared" si="113"/>
        <v>7230902.4825694961</v>
      </c>
      <c r="M182" s="49">
        <f t="shared" si="114"/>
        <v>2.5057358821525069E-2</v>
      </c>
      <c r="N182" s="43">
        <f t="shared" si="115"/>
        <v>99.528776912550725</v>
      </c>
      <c r="O182" s="43">
        <f t="shared" si="116"/>
        <v>99.528776912550725</v>
      </c>
      <c r="P182" s="52">
        <f t="shared" si="147"/>
        <v>35.77713700077544</v>
      </c>
      <c r="Q182" s="52">
        <f t="shared" si="122"/>
        <v>58.016466360078461</v>
      </c>
      <c r="R182" s="54">
        <f t="shared" si="148"/>
        <v>8.8031107970115379</v>
      </c>
      <c r="S182" s="54">
        <f t="shared" si="123"/>
        <v>284.04804638894382</v>
      </c>
      <c r="T182" s="54">
        <f t="shared" si="124"/>
        <v>135.30591391332615</v>
      </c>
      <c r="U182" s="54">
        <f t="shared" si="125"/>
        <v>148.74213247561767</v>
      </c>
      <c r="V182" s="54">
        <f t="shared" si="117"/>
        <v>1326.3120148228143</v>
      </c>
      <c r="W182" s="54">
        <f t="shared" si="118"/>
        <v>2500.8464857911781</v>
      </c>
      <c r="X182" s="54">
        <f t="shared" si="119"/>
        <v>2749.1868502437883</v>
      </c>
      <c r="Y182" s="54">
        <f t="shared" si="126"/>
        <v>5250.0333360349669</v>
      </c>
      <c r="Z182" s="43">
        <f t="shared" si="149"/>
        <v>23.787500000000005</v>
      </c>
      <c r="AA182" s="54">
        <f t="shared" si="150"/>
        <v>9.5117793655672926</v>
      </c>
      <c r="AB182" s="54">
        <f t="shared" si="127"/>
        <v>58.016466360078461</v>
      </c>
      <c r="AC182" s="54">
        <f t="shared" si="128"/>
        <v>9.5117793655672926</v>
      </c>
    </row>
    <row r="183" spans="1:29" x14ac:dyDescent="0.25">
      <c r="A183" s="61">
        <f t="shared" si="120"/>
        <v>25.287603274517664</v>
      </c>
      <c r="B183" s="43">
        <f t="shared" si="143"/>
        <v>435</v>
      </c>
      <c r="C183" s="42">
        <f t="shared" ref="C183:I183" si="179">C182</f>
        <v>78</v>
      </c>
      <c r="D183" s="51">
        <f t="shared" si="179"/>
        <v>100</v>
      </c>
      <c r="E183" s="56">
        <f t="shared" si="179"/>
        <v>0.2</v>
      </c>
      <c r="F183" s="57">
        <f t="shared" si="179"/>
        <v>980.23210993750001</v>
      </c>
      <c r="G183" s="58">
        <f t="shared" si="179"/>
        <v>2.6584931595742973E-4</v>
      </c>
      <c r="H183" s="58">
        <f t="shared" si="179"/>
        <v>4.3110319016750285E-4</v>
      </c>
      <c r="I183" s="48">
        <f t="shared" si="179"/>
        <v>78</v>
      </c>
      <c r="J183" s="49">
        <f t="shared" si="145"/>
        <v>4.7783624261100756E-3</v>
      </c>
      <c r="K183" s="50">
        <f t="shared" si="146"/>
        <v>25.287603274517664</v>
      </c>
      <c r="L183" s="51">
        <f t="shared" si="113"/>
        <v>7272699.6067461977</v>
      </c>
      <c r="M183" s="49">
        <f t="shared" si="114"/>
        <v>2.5057161665035896E-2</v>
      </c>
      <c r="N183" s="43">
        <f t="shared" si="115"/>
        <v>100.68193191467287</v>
      </c>
      <c r="O183" s="43">
        <f t="shared" si="116"/>
        <v>100.68193191467287</v>
      </c>
      <c r="P183" s="52">
        <f t="shared" si="147"/>
        <v>35.98394126089552</v>
      </c>
      <c r="Q183" s="52">
        <f t="shared" si="122"/>
        <v>58.351821656957519</v>
      </c>
      <c r="R183" s="54">
        <f t="shared" si="148"/>
        <v>8.8031107970115379</v>
      </c>
      <c r="S183" s="54">
        <f t="shared" si="123"/>
        <v>286.89651595018722</v>
      </c>
      <c r="T183" s="54">
        <f t="shared" si="124"/>
        <v>136.66587317556838</v>
      </c>
      <c r="U183" s="54">
        <f t="shared" si="125"/>
        <v>150.23064277461887</v>
      </c>
      <c r="V183" s="54">
        <f t="shared" si="117"/>
        <v>1339.6427721933817</v>
      </c>
      <c r="W183" s="54">
        <f t="shared" si="118"/>
        <v>2540.5835398022327</v>
      </c>
      <c r="X183" s="54">
        <f t="shared" si="119"/>
        <v>2792.7491285025303</v>
      </c>
      <c r="Y183" s="54">
        <f t="shared" si="126"/>
        <v>5333.3326683047635</v>
      </c>
      <c r="Z183" s="43">
        <f t="shared" si="149"/>
        <v>23.925000000000004</v>
      </c>
      <c r="AA183" s="54">
        <f t="shared" si="150"/>
        <v>9.4171278468813515</v>
      </c>
      <c r="AB183" s="54">
        <f t="shared" si="127"/>
        <v>58.351821656957519</v>
      </c>
      <c r="AC183" s="54">
        <f t="shared" si="128"/>
        <v>9.4171278468813515</v>
      </c>
    </row>
    <row r="184" spans="1:29" x14ac:dyDescent="0.25">
      <c r="A184" s="61">
        <f t="shared" si="120"/>
        <v>25.432934327819495</v>
      </c>
      <c r="B184" s="43">
        <f t="shared" si="143"/>
        <v>437.5</v>
      </c>
      <c r="C184" s="42">
        <f t="shared" ref="C184:I184" si="180">C183</f>
        <v>78</v>
      </c>
      <c r="D184" s="51">
        <f t="shared" si="180"/>
        <v>100</v>
      </c>
      <c r="E184" s="56">
        <f t="shared" si="180"/>
        <v>0.2</v>
      </c>
      <c r="F184" s="57">
        <f t="shared" si="180"/>
        <v>980.23210993750001</v>
      </c>
      <c r="G184" s="58">
        <f t="shared" si="180"/>
        <v>2.6584931595742973E-4</v>
      </c>
      <c r="H184" s="58">
        <f t="shared" si="180"/>
        <v>4.3110319016750285E-4</v>
      </c>
      <c r="I184" s="48">
        <f t="shared" si="180"/>
        <v>78</v>
      </c>
      <c r="J184" s="49">
        <f t="shared" si="145"/>
        <v>4.7783624261100756E-3</v>
      </c>
      <c r="K184" s="50">
        <f t="shared" si="146"/>
        <v>25.432934327819495</v>
      </c>
      <c r="L184" s="51">
        <f t="shared" si="113"/>
        <v>7314496.730922902</v>
      </c>
      <c r="M184" s="49">
        <f t="shared" si="114"/>
        <v>2.5056966646455694E-2</v>
      </c>
      <c r="N184" s="43">
        <f t="shared" si="115"/>
        <v>101.84172833495126</v>
      </c>
      <c r="O184" s="43">
        <f t="shared" si="116"/>
        <v>101.84172833495126</v>
      </c>
      <c r="P184" s="52">
        <f t="shared" si="147"/>
        <v>36.190745521015607</v>
      </c>
      <c r="Q184" s="52">
        <f t="shared" si="122"/>
        <v>58.687176953836612</v>
      </c>
      <c r="R184" s="54">
        <f t="shared" si="148"/>
        <v>8.8031107970115379</v>
      </c>
      <c r="S184" s="54">
        <f t="shared" si="123"/>
        <v>289.75826834774318</v>
      </c>
      <c r="T184" s="54">
        <f t="shared" si="124"/>
        <v>138.03247385596686</v>
      </c>
      <c r="U184" s="54">
        <f t="shared" si="125"/>
        <v>151.72579449177636</v>
      </c>
      <c r="V184" s="54">
        <f t="shared" si="117"/>
        <v>1353.038630877272</v>
      </c>
      <c r="W184" s="54">
        <f t="shared" si="118"/>
        <v>2580.7353552130558</v>
      </c>
      <c r="X184" s="54">
        <f t="shared" si="119"/>
        <v>2836.7536363312888</v>
      </c>
      <c r="Y184" s="54">
        <f t="shared" si="126"/>
        <v>5417.4889915443446</v>
      </c>
      <c r="Z184" s="43">
        <f t="shared" si="149"/>
        <v>24.062500000000004</v>
      </c>
      <c r="AA184" s="54">
        <f t="shared" si="150"/>
        <v>9.3238928785913799</v>
      </c>
      <c r="AB184" s="54">
        <f t="shared" si="127"/>
        <v>58.687176953836612</v>
      </c>
      <c r="AC184" s="54">
        <f t="shared" si="128"/>
        <v>9.3238928785913799</v>
      </c>
    </row>
    <row r="185" spans="1:29" x14ac:dyDescent="0.25">
      <c r="A185" s="61">
        <f t="shared" si="120"/>
        <v>25.578265381121316</v>
      </c>
      <c r="B185" s="43">
        <f t="shared" si="143"/>
        <v>440</v>
      </c>
      <c r="C185" s="42">
        <f t="shared" ref="C185:I185" si="181">C184</f>
        <v>78</v>
      </c>
      <c r="D185" s="51">
        <f t="shared" si="181"/>
        <v>100</v>
      </c>
      <c r="E185" s="56">
        <f t="shared" si="181"/>
        <v>0.2</v>
      </c>
      <c r="F185" s="57">
        <f t="shared" si="181"/>
        <v>980.23210993750001</v>
      </c>
      <c r="G185" s="58">
        <f t="shared" si="181"/>
        <v>2.6584931595742973E-4</v>
      </c>
      <c r="H185" s="58">
        <f t="shared" si="181"/>
        <v>4.3110319016750285E-4</v>
      </c>
      <c r="I185" s="48">
        <f t="shared" si="181"/>
        <v>78</v>
      </c>
      <c r="J185" s="49">
        <f t="shared" si="145"/>
        <v>4.7783624261100756E-3</v>
      </c>
      <c r="K185" s="50">
        <f t="shared" si="146"/>
        <v>25.578265381121316</v>
      </c>
      <c r="L185" s="51">
        <f t="shared" si="113"/>
        <v>7356293.8550996026</v>
      </c>
      <c r="M185" s="49">
        <f t="shared" si="114"/>
        <v>2.5056773730598982E-2</v>
      </c>
      <c r="N185" s="43">
        <f t="shared" si="115"/>
        <v>103.00816617051568</v>
      </c>
      <c r="O185" s="43">
        <f t="shared" si="116"/>
        <v>103.00816617051568</v>
      </c>
      <c r="P185" s="52">
        <f t="shared" si="147"/>
        <v>36.397549781135695</v>
      </c>
      <c r="Q185" s="52">
        <f t="shared" si="122"/>
        <v>59.022532250715663</v>
      </c>
      <c r="R185" s="54">
        <f t="shared" si="148"/>
        <v>8.8031107970115379</v>
      </c>
      <c r="S185" s="54">
        <f t="shared" si="123"/>
        <v>292.6333035758712</v>
      </c>
      <c r="T185" s="54">
        <f t="shared" si="124"/>
        <v>139.40571595165136</v>
      </c>
      <c r="U185" s="54">
        <f t="shared" si="125"/>
        <v>153.22758762421981</v>
      </c>
      <c r="V185" s="54">
        <f t="shared" si="117"/>
        <v>1366.4995908463502</v>
      </c>
      <c r="W185" s="54">
        <f t="shared" si="118"/>
        <v>2621.3040606293416</v>
      </c>
      <c r="X185" s="54">
        <f t="shared" si="119"/>
        <v>2881.2025023357573</v>
      </c>
      <c r="Y185" s="54">
        <f t="shared" si="126"/>
        <v>5502.506562965099</v>
      </c>
      <c r="Z185" s="43">
        <f t="shared" si="149"/>
        <v>24.200000000000003</v>
      </c>
      <c r="AA185" s="54">
        <f t="shared" si="150"/>
        <v>9.2320461267625298</v>
      </c>
      <c r="AB185" s="54">
        <f t="shared" si="127"/>
        <v>59.022532250715663</v>
      </c>
      <c r="AC185" s="54">
        <f t="shared" si="128"/>
        <v>9.2320461267625298</v>
      </c>
    </row>
    <row r="186" spans="1:29" x14ac:dyDescent="0.25">
      <c r="A186" s="61">
        <f t="shared" si="120"/>
        <v>25.723596434423147</v>
      </c>
      <c r="B186" s="43">
        <f t="shared" si="143"/>
        <v>442.5</v>
      </c>
      <c r="C186" s="42">
        <f t="shared" ref="C186:I186" si="182">C185</f>
        <v>78</v>
      </c>
      <c r="D186" s="51">
        <f t="shared" si="182"/>
        <v>100</v>
      </c>
      <c r="E186" s="56">
        <f t="shared" si="182"/>
        <v>0.2</v>
      </c>
      <c r="F186" s="57">
        <f t="shared" si="182"/>
        <v>980.23210993750001</v>
      </c>
      <c r="G186" s="58">
        <f t="shared" si="182"/>
        <v>2.6584931595742973E-4</v>
      </c>
      <c r="H186" s="58">
        <f t="shared" si="182"/>
        <v>4.3110319016750285E-4</v>
      </c>
      <c r="I186" s="48">
        <f t="shared" si="182"/>
        <v>78</v>
      </c>
      <c r="J186" s="49">
        <f t="shared" si="145"/>
        <v>4.7783624261100756E-3</v>
      </c>
      <c r="K186" s="50">
        <f t="shared" si="146"/>
        <v>25.723596434423147</v>
      </c>
      <c r="L186" s="51">
        <f t="shared" si="113"/>
        <v>7398090.9792763069</v>
      </c>
      <c r="M186" s="49">
        <f t="shared" si="114"/>
        <v>2.5056582883054644E-2</v>
      </c>
      <c r="N186" s="43">
        <f t="shared" si="115"/>
        <v>104.18124541852701</v>
      </c>
      <c r="O186" s="43">
        <f t="shared" si="116"/>
        <v>104.18124541852701</v>
      </c>
      <c r="P186" s="52">
        <f t="shared" si="147"/>
        <v>36.604354041255789</v>
      </c>
      <c r="Q186" s="52">
        <f t="shared" si="122"/>
        <v>59.357887547594736</v>
      </c>
      <c r="R186" s="54">
        <f t="shared" si="148"/>
        <v>8.8031107970115379</v>
      </c>
      <c r="S186" s="54">
        <f t="shared" si="123"/>
        <v>295.521621628893</v>
      </c>
      <c r="T186" s="54">
        <f t="shared" si="124"/>
        <v>140.78559945978282</v>
      </c>
      <c r="U186" s="54">
        <f t="shared" si="125"/>
        <v>154.73602216911021</v>
      </c>
      <c r="V186" s="54">
        <f t="shared" si="117"/>
        <v>1380.0256520727867</v>
      </c>
      <c r="W186" s="54">
        <f t="shared" si="118"/>
        <v>2662.291784656149</v>
      </c>
      <c r="X186" s="54">
        <f t="shared" si="119"/>
        <v>2926.0978551209942</v>
      </c>
      <c r="Y186" s="54">
        <f t="shared" si="126"/>
        <v>5588.3896397771432</v>
      </c>
      <c r="Z186" s="43">
        <f t="shared" si="149"/>
        <v>24.337500000000002</v>
      </c>
      <c r="AA186" s="54">
        <f t="shared" si="150"/>
        <v>9.1415599673434507</v>
      </c>
      <c r="AB186" s="54">
        <f t="shared" si="127"/>
        <v>59.357887547594736</v>
      </c>
      <c r="AC186" s="54">
        <f t="shared" si="128"/>
        <v>9.1415599673434507</v>
      </c>
    </row>
    <row r="187" spans="1:29" x14ac:dyDescent="0.25">
      <c r="A187" s="61">
        <f t="shared" si="120"/>
        <v>25.868927487724971</v>
      </c>
      <c r="B187" s="43">
        <f t="shared" si="143"/>
        <v>445</v>
      </c>
      <c r="C187" s="42">
        <f t="shared" ref="C187:I187" si="183">C186</f>
        <v>78</v>
      </c>
      <c r="D187" s="51">
        <f t="shared" si="183"/>
        <v>100</v>
      </c>
      <c r="E187" s="56">
        <f t="shared" si="183"/>
        <v>0.2</v>
      </c>
      <c r="F187" s="57">
        <f t="shared" si="183"/>
        <v>980.23210993750001</v>
      </c>
      <c r="G187" s="58">
        <f t="shared" si="183"/>
        <v>2.6584931595742973E-4</v>
      </c>
      <c r="H187" s="58">
        <f t="shared" si="183"/>
        <v>4.3110319016750285E-4</v>
      </c>
      <c r="I187" s="48">
        <f t="shared" si="183"/>
        <v>78</v>
      </c>
      <c r="J187" s="49">
        <f t="shared" si="145"/>
        <v>4.7783624261100756E-3</v>
      </c>
      <c r="K187" s="50">
        <f t="shared" si="146"/>
        <v>25.868927487724971</v>
      </c>
      <c r="L187" s="51">
        <f t="shared" si="113"/>
        <v>7439888.1034530085</v>
      </c>
      <c r="M187" s="49">
        <f t="shared" si="114"/>
        <v>2.5056394070164682E-2</v>
      </c>
      <c r="N187" s="43">
        <f t="shared" si="115"/>
        <v>105.36096607617665</v>
      </c>
      <c r="O187" s="43">
        <f t="shared" si="116"/>
        <v>105.36096607617665</v>
      </c>
      <c r="P187" s="52">
        <f t="shared" si="147"/>
        <v>36.811158301375883</v>
      </c>
      <c r="Q187" s="52">
        <f t="shared" si="122"/>
        <v>59.693242844473801</v>
      </c>
      <c r="R187" s="54">
        <f t="shared" si="148"/>
        <v>8.8031107970115379</v>
      </c>
      <c r="S187" s="54">
        <f t="shared" si="123"/>
        <v>298.42322250119145</v>
      </c>
      <c r="T187" s="54">
        <f t="shared" si="124"/>
        <v>142.17212437755254</v>
      </c>
      <c r="U187" s="54">
        <f t="shared" si="125"/>
        <v>156.25109812363894</v>
      </c>
      <c r="V187" s="54">
        <f t="shared" si="117"/>
        <v>1393.6168145290501</v>
      </c>
      <c r="W187" s="54">
        <f t="shared" si="118"/>
        <v>2703.7006558979006</v>
      </c>
      <c r="X187" s="54">
        <f t="shared" si="119"/>
        <v>2971.4418232914236</v>
      </c>
      <c r="Y187" s="54">
        <f t="shared" si="126"/>
        <v>5675.1424791893241</v>
      </c>
      <c r="Z187" s="43">
        <f t="shared" si="149"/>
        <v>24.475000000000005</v>
      </c>
      <c r="AA187" s="54">
        <f t="shared" si="150"/>
        <v>9.0524074647871267</v>
      </c>
      <c r="AB187" s="54">
        <f t="shared" si="127"/>
        <v>59.693242844473801</v>
      </c>
      <c r="AC187" s="54">
        <f t="shared" si="128"/>
        <v>9.0524074647871267</v>
      </c>
    </row>
    <row r="188" spans="1:29" x14ac:dyDescent="0.25">
      <c r="A188" s="61">
        <f t="shared" si="120"/>
        <v>26.014258541026798</v>
      </c>
      <c r="B188" s="43">
        <f t="shared" si="143"/>
        <v>447.5</v>
      </c>
      <c r="C188" s="42">
        <f t="shared" ref="C188:I188" si="184">C187</f>
        <v>78</v>
      </c>
      <c r="D188" s="51">
        <f t="shared" si="184"/>
        <v>100</v>
      </c>
      <c r="E188" s="56">
        <f t="shared" si="184"/>
        <v>0.2</v>
      </c>
      <c r="F188" s="57">
        <f t="shared" si="184"/>
        <v>980.23210993750001</v>
      </c>
      <c r="G188" s="58">
        <f t="shared" si="184"/>
        <v>2.6584931595742973E-4</v>
      </c>
      <c r="H188" s="58">
        <f t="shared" si="184"/>
        <v>4.3110319016750285E-4</v>
      </c>
      <c r="I188" s="48">
        <f t="shared" si="184"/>
        <v>78</v>
      </c>
      <c r="J188" s="49">
        <f t="shared" si="145"/>
        <v>4.7783624261100756E-3</v>
      </c>
      <c r="K188" s="50">
        <f t="shared" si="146"/>
        <v>26.014258541026798</v>
      </c>
      <c r="L188" s="51">
        <f t="shared" si="113"/>
        <v>7481685.2276297109</v>
      </c>
      <c r="M188" s="49">
        <f t="shared" si="114"/>
        <v>2.5056207259003618E-2</v>
      </c>
      <c r="N188" s="43">
        <f t="shared" si="115"/>
        <v>106.54732814068606</v>
      </c>
      <c r="O188" s="43">
        <f t="shared" si="116"/>
        <v>106.54732814068606</v>
      </c>
      <c r="P188" s="52">
        <f t="shared" si="147"/>
        <v>37.017962561495963</v>
      </c>
      <c r="Q188" s="52">
        <f t="shared" si="122"/>
        <v>60.028598141352873</v>
      </c>
      <c r="R188" s="54">
        <f t="shared" si="148"/>
        <v>8.8031107970115379</v>
      </c>
      <c r="S188" s="54">
        <f t="shared" si="123"/>
        <v>301.33810618720941</v>
      </c>
      <c r="T188" s="54">
        <f t="shared" si="124"/>
        <v>143.56529070218204</v>
      </c>
      <c r="U188" s="54">
        <f t="shared" si="125"/>
        <v>157.77281548502742</v>
      </c>
      <c r="V188" s="54">
        <f t="shared" si="117"/>
        <v>1407.2730781879045</v>
      </c>
      <c r="W188" s="54">
        <f t="shared" si="118"/>
        <v>2745.5328029583952</v>
      </c>
      <c r="X188" s="54">
        <f t="shared" si="119"/>
        <v>3017.2365354508452</v>
      </c>
      <c r="Y188" s="54">
        <f t="shared" si="126"/>
        <v>5762.7693384092399</v>
      </c>
      <c r="Z188" s="43">
        <f t="shared" si="149"/>
        <v>24.612500000000004</v>
      </c>
      <c r="AA188" s="54">
        <f t="shared" si="150"/>
        <v>8.9645623514238419</v>
      </c>
      <c r="AB188" s="54">
        <f t="shared" si="127"/>
        <v>60.028598141352873</v>
      </c>
      <c r="AC188" s="54">
        <f t="shared" si="128"/>
        <v>8.9645623514238419</v>
      </c>
    </row>
    <row r="189" spans="1:29" x14ac:dyDescent="0.25">
      <c r="A189" s="61">
        <f t="shared" si="120"/>
        <v>26.159589594328622</v>
      </c>
      <c r="B189" s="43">
        <f t="shared" si="143"/>
        <v>450</v>
      </c>
      <c r="C189" s="42">
        <f t="shared" ref="C189:I189" si="185">C188</f>
        <v>78</v>
      </c>
      <c r="D189" s="51">
        <f t="shared" si="185"/>
        <v>100</v>
      </c>
      <c r="E189" s="56">
        <f t="shared" si="185"/>
        <v>0.2</v>
      </c>
      <c r="F189" s="57">
        <f t="shared" si="185"/>
        <v>980.23210993750001</v>
      </c>
      <c r="G189" s="58">
        <f t="shared" si="185"/>
        <v>2.6584931595742973E-4</v>
      </c>
      <c r="H189" s="58">
        <f t="shared" si="185"/>
        <v>4.3110319016750285E-4</v>
      </c>
      <c r="I189" s="48">
        <f t="shared" si="185"/>
        <v>78</v>
      </c>
      <c r="J189" s="49">
        <f t="shared" si="145"/>
        <v>4.7783624261100756E-3</v>
      </c>
      <c r="K189" s="50">
        <f t="shared" si="146"/>
        <v>26.159589594328622</v>
      </c>
      <c r="L189" s="51">
        <f t="shared" si="113"/>
        <v>7523482.3518064134</v>
      </c>
      <c r="M189" s="49">
        <f t="shared" si="114"/>
        <v>2.5056022417358548E-2</v>
      </c>
      <c r="N189" s="43">
        <f t="shared" si="115"/>
        <v>107.74033160930632</v>
      </c>
      <c r="O189" s="43">
        <f t="shared" si="116"/>
        <v>107.74033160930632</v>
      </c>
      <c r="P189" s="52">
        <f t="shared" si="147"/>
        <v>37.224766821616058</v>
      </c>
      <c r="Q189" s="52">
        <f t="shared" si="122"/>
        <v>60.363953438231938</v>
      </c>
      <c r="R189" s="54">
        <f t="shared" si="148"/>
        <v>8.8031107970115379</v>
      </c>
      <c r="S189" s="54">
        <f t="shared" si="123"/>
        <v>304.2662726814491</v>
      </c>
      <c r="T189" s="54">
        <f t="shared" si="124"/>
        <v>144.96509843092238</v>
      </c>
      <c r="U189" s="54">
        <f t="shared" si="125"/>
        <v>159.30117425052674</v>
      </c>
      <c r="V189" s="54">
        <f t="shared" si="117"/>
        <v>1420.9944430224041</v>
      </c>
      <c r="W189" s="54">
        <f t="shared" si="118"/>
        <v>2787.790354440815</v>
      </c>
      <c r="X189" s="54">
        <f t="shared" si="119"/>
        <v>3063.4841202024368</v>
      </c>
      <c r="Y189" s="54">
        <f t="shared" si="126"/>
        <v>5851.2744746432518</v>
      </c>
      <c r="Z189" s="43">
        <f t="shared" si="149"/>
        <v>24.750000000000004</v>
      </c>
      <c r="AA189" s="54">
        <f t="shared" si="150"/>
        <v>8.8779990075560917</v>
      </c>
      <c r="AB189" s="54">
        <f t="shared" si="127"/>
        <v>60.363953438231938</v>
      </c>
      <c r="AC189" s="54">
        <f t="shared" si="128"/>
        <v>8.8779990075560917</v>
      </c>
    </row>
    <row r="190" spans="1:29" x14ac:dyDescent="0.25">
      <c r="A190" s="61">
        <f t="shared" si="120"/>
        <v>26.30492064763045</v>
      </c>
      <c r="B190" s="43">
        <f t="shared" ref="B190:B249" si="186">B189+2.5</f>
        <v>452.5</v>
      </c>
      <c r="C190" s="42">
        <f t="shared" ref="C190:I190" si="187">C189</f>
        <v>78</v>
      </c>
      <c r="D190" s="51">
        <f t="shared" si="187"/>
        <v>100</v>
      </c>
      <c r="E190" s="56">
        <f t="shared" si="187"/>
        <v>0.2</v>
      </c>
      <c r="F190" s="57">
        <f t="shared" si="187"/>
        <v>980.23210993750001</v>
      </c>
      <c r="G190" s="58">
        <f t="shared" si="187"/>
        <v>2.6584931595742973E-4</v>
      </c>
      <c r="H190" s="58">
        <f t="shared" si="187"/>
        <v>4.3110319016750285E-4</v>
      </c>
      <c r="I190" s="48">
        <f t="shared" si="187"/>
        <v>78</v>
      </c>
      <c r="J190" s="49">
        <f t="shared" si="145"/>
        <v>4.7783624261100756E-3</v>
      </c>
      <c r="K190" s="50">
        <f t="shared" ref="K190:K229" si="188">B190/J190/3600</f>
        <v>26.30492064763045</v>
      </c>
      <c r="L190" s="51">
        <f t="shared" si="113"/>
        <v>7565279.4759831158</v>
      </c>
      <c r="M190" s="49">
        <f t="shared" si="114"/>
        <v>2.5055839513709901E-2</v>
      </c>
      <c r="N190" s="43">
        <f t="shared" si="115"/>
        <v>108.93997647931755</v>
      </c>
      <c r="O190" s="43">
        <f t="shared" si="116"/>
        <v>108.93997647931755</v>
      </c>
      <c r="P190" s="52">
        <f t="shared" ref="P190:P229" si="189">(B190/3600)*G190/2/PI()/G$4/0.000000000001*(LN(G$3/(C190/2000))+C$4)/100000</f>
        <v>37.431571081736145</v>
      </c>
      <c r="Q190" s="52">
        <f t="shared" si="122"/>
        <v>60.699308735110989</v>
      </c>
      <c r="R190" s="54">
        <f t="shared" ref="R190:R249" si="190">R189</f>
        <v>8.8031107970115379</v>
      </c>
      <c r="S190" s="54">
        <f t="shared" si="123"/>
        <v>307.20772197847072</v>
      </c>
      <c r="T190" s="54">
        <f t="shared" si="124"/>
        <v>146.37154756105369</v>
      </c>
      <c r="U190" s="54">
        <f t="shared" si="125"/>
        <v>160.836174417417</v>
      </c>
      <c r="V190" s="54">
        <f t="shared" si="117"/>
        <v>1434.7809090058879</v>
      </c>
      <c r="W190" s="54">
        <f t="shared" si="118"/>
        <v>2830.4754389477262</v>
      </c>
      <c r="X190" s="54">
        <f t="shared" si="119"/>
        <v>3110.1867061487683</v>
      </c>
      <c r="Y190" s="54">
        <f t="shared" si="126"/>
        <v>5940.662145096494</v>
      </c>
      <c r="Z190" s="43">
        <f t="shared" ref="Z190:Z229" si="191">B190*(C$1-C$2)*1.1/1000</f>
        <v>24.887500000000003</v>
      </c>
      <c r="AA190" s="54">
        <f t="shared" ref="AA190:AA229" si="192">Z190/(W190/1000)</f>
        <v>8.792692442246496</v>
      </c>
      <c r="AB190" s="54">
        <f t="shared" si="127"/>
        <v>60.699308735110989</v>
      </c>
      <c r="AC190" s="54">
        <f t="shared" si="128"/>
        <v>8.792692442246496</v>
      </c>
    </row>
    <row r="191" spans="1:29" x14ac:dyDescent="0.25">
      <c r="A191" s="61">
        <f t="shared" si="120"/>
        <v>26.450251700932274</v>
      </c>
      <c r="B191" s="43">
        <f t="shared" si="186"/>
        <v>455</v>
      </c>
      <c r="C191" s="42">
        <f t="shared" ref="C191:I191" si="193">C190</f>
        <v>78</v>
      </c>
      <c r="D191" s="51">
        <f t="shared" si="193"/>
        <v>100</v>
      </c>
      <c r="E191" s="56">
        <f t="shared" si="193"/>
        <v>0.2</v>
      </c>
      <c r="F191" s="57">
        <f t="shared" si="193"/>
        <v>980.23210993750001</v>
      </c>
      <c r="G191" s="58">
        <f t="shared" si="193"/>
        <v>2.6584931595742973E-4</v>
      </c>
      <c r="H191" s="58">
        <f t="shared" si="193"/>
        <v>4.3110319016750285E-4</v>
      </c>
      <c r="I191" s="48">
        <f t="shared" si="193"/>
        <v>78</v>
      </c>
      <c r="J191" s="49">
        <f t="shared" si="145"/>
        <v>4.7783624261100756E-3</v>
      </c>
      <c r="K191" s="50">
        <f t="shared" si="188"/>
        <v>26.450251700932274</v>
      </c>
      <c r="L191" s="51">
        <f t="shared" si="113"/>
        <v>7607076.6001598183</v>
      </c>
      <c r="M191" s="49">
        <f t="shared" si="114"/>
        <v>2.5055658517212757E-2</v>
      </c>
      <c r="N191" s="43">
        <f t="shared" si="115"/>
        <v>110.14626274802841</v>
      </c>
      <c r="O191" s="43">
        <f t="shared" si="116"/>
        <v>110.14626274802841</v>
      </c>
      <c r="P191" s="52">
        <f t="shared" si="189"/>
        <v>37.638375341856232</v>
      </c>
      <c r="Q191" s="52">
        <f t="shared" si="122"/>
        <v>61.034664031990069</v>
      </c>
      <c r="R191" s="54">
        <f t="shared" si="190"/>
        <v>8.8031107970115379</v>
      </c>
      <c r="S191" s="54">
        <f t="shared" si="123"/>
        <v>310.16245407289159</v>
      </c>
      <c r="T191" s="54">
        <f t="shared" si="124"/>
        <v>147.78463808988465</v>
      </c>
      <c r="U191" s="54">
        <f t="shared" si="125"/>
        <v>162.37781598300694</v>
      </c>
      <c r="V191" s="54">
        <f t="shared" si="117"/>
        <v>1448.6324761119747</v>
      </c>
      <c r="W191" s="54">
        <f t="shared" si="118"/>
        <v>2873.5901850810906</v>
      </c>
      <c r="X191" s="54">
        <f t="shared" si="119"/>
        <v>3157.3464218918011</v>
      </c>
      <c r="Y191" s="54">
        <f t="shared" si="126"/>
        <v>6030.9366069728912</v>
      </c>
      <c r="Z191" s="43">
        <f t="shared" si="191"/>
        <v>25.025000000000002</v>
      </c>
      <c r="AA191" s="54">
        <f t="shared" si="192"/>
        <v>8.7086182747710819</v>
      </c>
      <c r="AB191" s="54">
        <f t="shared" si="127"/>
        <v>61.034664031990069</v>
      </c>
      <c r="AC191" s="54">
        <f t="shared" si="128"/>
        <v>8.7086182747710819</v>
      </c>
    </row>
    <row r="192" spans="1:29" x14ac:dyDescent="0.25">
      <c r="A192" s="61">
        <f t="shared" si="120"/>
        <v>26.595582754234101</v>
      </c>
      <c r="B192" s="43">
        <f t="shared" si="186"/>
        <v>457.5</v>
      </c>
      <c r="C192" s="42">
        <f t="shared" ref="C192:I192" si="194">C191</f>
        <v>78</v>
      </c>
      <c r="D192" s="51">
        <f t="shared" si="194"/>
        <v>100</v>
      </c>
      <c r="E192" s="56">
        <f t="shared" si="194"/>
        <v>0.2</v>
      </c>
      <c r="F192" s="57">
        <f t="shared" si="194"/>
        <v>980.23210993750001</v>
      </c>
      <c r="G192" s="58">
        <f t="shared" si="194"/>
        <v>2.6584931595742973E-4</v>
      </c>
      <c r="H192" s="58">
        <f t="shared" si="194"/>
        <v>4.3110319016750285E-4</v>
      </c>
      <c r="I192" s="48">
        <f t="shared" si="194"/>
        <v>78</v>
      </c>
      <c r="J192" s="49">
        <f t="shared" si="145"/>
        <v>4.7783624261100756E-3</v>
      </c>
      <c r="K192" s="50">
        <f t="shared" si="188"/>
        <v>26.595582754234101</v>
      </c>
      <c r="L192" s="51">
        <f t="shared" si="113"/>
        <v>7648873.7243365208</v>
      </c>
      <c r="M192" s="49">
        <f t="shared" si="114"/>
        <v>2.505547939767885E-2</v>
      </c>
      <c r="N192" s="43">
        <f t="shared" si="115"/>
        <v>111.35919041277594</v>
      </c>
      <c r="O192" s="43">
        <f t="shared" si="116"/>
        <v>111.35919041277594</v>
      </c>
      <c r="P192" s="52">
        <f t="shared" si="189"/>
        <v>37.845179601976326</v>
      </c>
      <c r="Q192" s="52">
        <f t="shared" si="122"/>
        <v>61.370019328869127</v>
      </c>
      <c r="R192" s="54">
        <f t="shared" si="190"/>
        <v>8.8031107970115379</v>
      </c>
      <c r="S192" s="54">
        <f t="shared" si="123"/>
        <v>313.13046895938584</v>
      </c>
      <c r="T192" s="54">
        <f t="shared" si="124"/>
        <v>149.20437001475227</v>
      </c>
      <c r="U192" s="54">
        <f t="shared" si="125"/>
        <v>163.92609894463354</v>
      </c>
      <c r="V192" s="54">
        <f t="shared" si="117"/>
        <v>1462.5491443145606</v>
      </c>
      <c r="W192" s="54">
        <f t="shared" si="118"/>
        <v>2917.1367214422712</v>
      </c>
      <c r="X192" s="54">
        <f t="shared" si="119"/>
        <v>3204.9653960328988</v>
      </c>
      <c r="Y192" s="54">
        <f t="shared" si="126"/>
        <v>6122.1021174751695</v>
      </c>
      <c r="Z192" s="43">
        <f t="shared" si="191"/>
        <v>25.162500000000005</v>
      </c>
      <c r="AA192" s="54">
        <f t="shared" si="192"/>
        <v>8.6257527167116557</v>
      </c>
      <c r="AB192" s="54">
        <f t="shared" si="127"/>
        <v>61.370019328869127</v>
      </c>
      <c r="AC192" s="54">
        <f t="shared" si="128"/>
        <v>8.6257527167116557</v>
      </c>
    </row>
    <row r="193" spans="1:29" x14ac:dyDescent="0.25">
      <c r="A193" s="61">
        <f t="shared" si="120"/>
        <v>26.740913807535925</v>
      </c>
      <c r="B193" s="43">
        <f t="shared" si="186"/>
        <v>460</v>
      </c>
      <c r="C193" s="42">
        <f t="shared" ref="C193:I193" si="195">C192</f>
        <v>78</v>
      </c>
      <c r="D193" s="51">
        <f t="shared" si="195"/>
        <v>100</v>
      </c>
      <c r="E193" s="56">
        <f t="shared" si="195"/>
        <v>0.2</v>
      </c>
      <c r="F193" s="57">
        <f t="shared" si="195"/>
        <v>980.23210993750001</v>
      </c>
      <c r="G193" s="58">
        <f t="shared" si="195"/>
        <v>2.6584931595742973E-4</v>
      </c>
      <c r="H193" s="58">
        <f t="shared" si="195"/>
        <v>4.3110319016750285E-4</v>
      </c>
      <c r="I193" s="48">
        <f t="shared" si="195"/>
        <v>78</v>
      </c>
      <c r="J193" s="49">
        <f t="shared" si="145"/>
        <v>4.7783624261100756E-3</v>
      </c>
      <c r="K193" s="50">
        <f t="shared" si="188"/>
        <v>26.740913807535925</v>
      </c>
      <c r="L193" s="51">
        <f t="shared" si="113"/>
        <v>7690670.8485132223</v>
      </c>
      <c r="M193" s="49">
        <f t="shared" si="114"/>
        <v>2.5055302125559079E-2</v>
      </c>
      <c r="N193" s="43">
        <f t="shared" si="115"/>
        <v>112.57875947092474</v>
      </c>
      <c r="O193" s="43">
        <f t="shared" si="116"/>
        <v>112.57875947092474</v>
      </c>
      <c r="P193" s="52">
        <f t="shared" si="189"/>
        <v>38.051983862096407</v>
      </c>
      <c r="Q193" s="52">
        <f t="shared" si="122"/>
        <v>61.705374625748199</v>
      </c>
      <c r="R193" s="54">
        <f t="shared" si="190"/>
        <v>8.8031107970115379</v>
      </c>
      <c r="S193" s="54">
        <f t="shared" si="123"/>
        <v>316.11176663268259</v>
      </c>
      <c r="T193" s="54">
        <f t="shared" si="124"/>
        <v>150.63074333302114</v>
      </c>
      <c r="U193" s="54">
        <f t="shared" si="125"/>
        <v>165.48102329966142</v>
      </c>
      <c r="V193" s="54">
        <f t="shared" si="117"/>
        <v>1476.5309135878133</v>
      </c>
      <c r="W193" s="54">
        <f t="shared" si="118"/>
        <v>2961.1171766320394</v>
      </c>
      <c r="X193" s="54">
        <f t="shared" si="119"/>
        <v>3253.0457571728311</v>
      </c>
      <c r="Y193" s="54">
        <f t="shared" si="126"/>
        <v>6214.1629338048706</v>
      </c>
      <c r="Z193" s="43">
        <f t="shared" si="191"/>
        <v>25.300000000000004</v>
      </c>
      <c r="AA193" s="54">
        <f t="shared" si="192"/>
        <v>8.5440725546619891</v>
      </c>
      <c r="AB193" s="54">
        <f t="shared" si="127"/>
        <v>61.705374625748199</v>
      </c>
      <c r="AC193" s="54">
        <f t="shared" si="128"/>
        <v>8.5440725546619891</v>
      </c>
    </row>
    <row r="194" spans="1:29" x14ac:dyDescent="0.25">
      <c r="A194" s="61">
        <f t="shared" si="120"/>
        <v>26.886244860837753</v>
      </c>
      <c r="B194" s="43">
        <f t="shared" si="186"/>
        <v>462.5</v>
      </c>
      <c r="C194" s="42">
        <f t="shared" ref="C194:I194" si="196">C193</f>
        <v>78</v>
      </c>
      <c r="D194" s="51">
        <f t="shared" si="196"/>
        <v>100</v>
      </c>
      <c r="E194" s="56">
        <f t="shared" si="196"/>
        <v>0.2</v>
      </c>
      <c r="F194" s="57">
        <f t="shared" si="196"/>
        <v>980.23210993750001</v>
      </c>
      <c r="G194" s="58">
        <f t="shared" si="196"/>
        <v>2.6584931595742973E-4</v>
      </c>
      <c r="H194" s="58">
        <f t="shared" si="196"/>
        <v>4.3110319016750285E-4</v>
      </c>
      <c r="I194" s="48">
        <f t="shared" si="196"/>
        <v>78</v>
      </c>
      <c r="J194" s="49">
        <f t="shared" si="145"/>
        <v>4.7783624261100756E-3</v>
      </c>
      <c r="K194" s="50">
        <f t="shared" si="188"/>
        <v>26.886244860837753</v>
      </c>
      <c r="L194" s="51">
        <f t="shared" si="113"/>
        <v>7732467.9726899248</v>
      </c>
      <c r="M194" s="49">
        <f t="shared" si="114"/>
        <v>2.5055126671926567E-2</v>
      </c>
      <c r="N194" s="43">
        <f t="shared" si="115"/>
        <v>113.80496991986674</v>
      </c>
      <c r="O194" s="43">
        <f t="shared" si="116"/>
        <v>113.80496991986674</v>
      </c>
      <c r="P194" s="52">
        <f t="shared" si="189"/>
        <v>38.258788122216494</v>
      </c>
      <c r="Q194" s="52">
        <f t="shared" si="122"/>
        <v>62.040729922627257</v>
      </c>
      <c r="R194" s="54">
        <f t="shared" si="190"/>
        <v>8.8031107970115379</v>
      </c>
      <c r="S194" s="54">
        <f t="shared" si="123"/>
        <v>319.10634708756567</v>
      </c>
      <c r="T194" s="54">
        <f t="shared" si="124"/>
        <v>152.06375804208324</v>
      </c>
      <c r="U194" s="54">
        <f t="shared" si="125"/>
        <v>167.04258904548246</v>
      </c>
      <c r="V194" s="54">
        <f t="shared" si="117"/>
        <v>1490.5777839061673</v>
      </c>
      <c r="W194" s="54">
        <f t="shared" si="118"/>
        <v>3005.5336792505768</v>
      </c>
      <c r="X194" s="54">
        <f t="shared" si="119"/>
        <v>3301.5896339117794</v>
      </c>
      <c r="Y194" s="54">
        <f t="shared" si="126"/>
        <v>6307.1233131623558</v>
      </c>
      <c r="Z194" s="43">
        <f t="shared" si="191"/>
        <v>25.437500000000004</v>
      </c>
      <c r="AA194" s="54">
        <f t="shared" si="192"/>
        <v>8.4635551335238368</v>
      </c>
      <c r="AB194" s="54">
        <f t="shared" si="127"/>
        <v>62.040729922627257</v>
      </c>
      <c r="AC194" s="54">
        <f t="shared" si="128"/>
        <v>8.4635551335238368</v>
      </c>
    </row>
    <row r="195" spans="1:29" x14ac:dyDescent="0.25">
      <c r="A195" s="61">
        <f t="shared" si="120"/>
        <v>27.031575914139577</v>
      </c>
      <c r="B195" s="43">
        <f t="shared" si="186"/>
        <v>465</v>
      </c>
      <c r="C195" s="42">
        <f t="shared" ref="C195:I195" si="197">C194</f>
        <v>78</v>
      </c>
      <c r="D195" s="51">
        <f t="shared" si="197"/>
        <v>100</v>
      </c>
      <c r="E195" s="56">
        <f t="shared" si="197"/>
        <v>0.2</v>
      </c>
      <c r="F195" s="57">
        <f t="shared" si="197"/>
        <v>980.23210993750001</v>
      </c>
      <c r="G195" s="58">
        <f t="shared" si="197"/>
        <v>2.6584931595742973E-4</v>
      </c>
      <c r="H195" s="58">
        <f t="shared" si="197"/>
        <v>4.3110319016750285E-4</v>
      </c>
      <c r="I195" s="48">
        <f t="shared" si="197"/>
        <v>78</v>
      </c>
      <c r="J195" s="49">
        <f t="shared" si="145"/>
        <v>4.7783624261100756E-3</v>
      </c>
      <c r="K195" s="50">
        <f t="shared" si="188"/>
        <v>27.031575914139577</v>
      </c>
      <c r="L195" s="51">
        <f t="shared" si="113"/>
        <v>7774265.0968666263</v>
      </c>
      <c r="M195" s="49">
        <f t="shared" si="114"/>
        <v>2.5054953008460334E-2</v>
      </c>
      <c r="N195" s="43">
        <f t="shared" si="115"/>
        <v>115.03782175702067</v>
      </c>
      <c r="O195" s="43">
        <f t="shared" si="116"/>
        <v>115.03782175702067</v>
      </c>
      <c r="P195" s="52">
        <f t="shared" si="189"/>
        <v>38.465592382336588</v>
      </c>
      <c r="Q195" s="52">
        <f t="shared" si="122"/>
        <v>62.376085219506329</v>
      </c>
      <c r="R195" s="54">
        <f t="shared" si="190"/>
        <v>8.8031107970115379</v>
      </c>
      <c r="S195" s="54">
        <f t="shared" si="123"/>
        <v>322.11421031887272</v>
      </c>
      <c r="T195" s="54">
        <f t="shared" si="124"/>
        <v>153.50341413935726</v>
      </c>
      <c r="U195" s="54">
        <f t="shared" si="125"/>
        <v>168.61079617951546</v>
      </c>
      <c r="V195" s="54">
        <f t="shared" si="117"/>
        <v>1504.6897552443204</v>
      </c>
      <c r="W195" s="54">
        <f t="shared" si="118"/>
        <v>3050.3883578974842</v>
      </c>
      <c r="X195" s="54">
        <f t="shared" si="119"/>
        <v>3350.5991548493457</v>
      </c>
      <c r="Y195" s="54">
        <f t="shared" si="126"/>
        <v>6400.9875127468295</v>
      </c>
      <c r="Z195" s="43">
        <f t="shared" si="191"/>
        <v>25.575000000000003</v>
      </c>
      <c r="AA195" s="54">
        <f t="shared" si="192"/>
        <v>8.3841783403697061</v>
      </c>
      <c r="AB195" s="54">
        <f t="shared" si="127"/>
        <v>62.376085219506329</v>
      </c>
      <c r="AC195" s="54">
        <f t="shared" si="128"/>
        <v>8.3841783403697061</v>
      </c>
    </row>
    <row r="196" spans="1:29" x14ac:dyDescent="0.25">
      <c r="A196" s="61">
        <f t="shared" si="120"/>
        <v>27.176906967441401</v>
      </c>
      <c r="B196" s="43">
        <f t="shared" si="186"/>
        <v>467.5</v>
      </c>
      <c r="C196" s="42">
        <f t="shared" ref="C196:I196" si="198">C195</f>
        <v>78</v>
      </c>
      <c r="D196" s="51">
        <f t="shared" si="198"/>
        <v>100</v>
      </c>
      <c r="E196" s="56">
        <f t="shared" si="198"/>
        <v>0.2</v>
      </c>
      <c r="F196" s="57">
        <f t="shared" si="198"/>
        <v>980.23210993750001</v>
      </c>
      <c r="G196" s="58">
        <f t="shared" si="198"/>
        <v>2.6584931595742973E-4</v>
      </c>
      <c r="H196" s="58">
        <f t="shared" si="198"/>
        <v>4.3110319016750285E-4</v>
      </c>
      <c r="I196" s="48">
        <f t="shared" si="198"/>
        <v>78</v>
      </c>
      <c r="J196" s="49">
        <f t="shared" si="145"/>
        <v>4.7783624261100756E-3</v>
      </c>
      <c r="K196" s="50">
        <f t="shared" si="188"/>
        <v>27.176906967441401</v>
      </c>
      <c r="L196" s="51">
        <f t="shared" si="113"/>
        <v>7816062.2210433278</v>
      </c>
      <c r="M196" s="49">
        <f t="shared" si="114"/>
        <v>2.50547811074294E-2</v>
      </c>
      <c r="N196" s="43">
        <f t="shared" si="115"/>
        <v>116.27731497983179</v>
      </c>
      <c r="O196" s="43">
        <f t="shared" si="116"/>
        <v>116.27731497983179</v>
      </c>
      <c r="P196" s="52">
        <f t="shared" si="189"/>
        <v>38.672396642456683</v>
      </c>
      <c r="Q196" s="52">
        <f t="shared" si="122"/>
        <v>62.711440516385402</v>
      </c>
      <c r="R196" s="54">
        <f t="shared" si="190"/>
        <v>8.8031107970115379</v>
      </c>
      <c r="S196" s="54">
        <f t="shared" si="123"/>
        <v>325.1353563214941</v>
      </c>
      <c r="T196" s="54">
        <f t="shared" si="124"/>
        <v>154.94971162228848</v>
      </c>
      <c r="U196" s="54">
        <f t="shared" si="125"/>
        <v>170.18564469920565</v>
      </c>
      <c r="V196" s="54">
        <f t="shared" si="117"/>
        <v>1518.86682757723</v>
      </c>
      <c r="W196" s="54">
        <f t="shared" si="118"/>
        <v>3095.6833411717889</v>
      </c>
      <c r="X196" s="54">
        <f t="shared" si="119"/>
        <v>3400.0764485845571</v>
      </c>
      <c r="Y196" s="54">
        <f t="shared" si="126"/>
        <v>6495.7597897563464</v>
      </c>
      <c r="Z196" s="43">
        <f t="shared" si="191"/>
        <v>25.712500000000002</v>
      </c>
      <c r="AA196" s="54">
        <f t="shared" si="192"/>
        <v>8.3059205888504142</v>
      </c>
      <c r="AB196" s="54">
        <f t="shared" si="127"/>
        <v>62.711440516385402</v>
      </c>
      <c r="AC196" s="54">
        <f t="shared" si="128"/>
        <v>8.3059205888504142</v>
      </c>
    </row>
    <row r="197" spans="1:29" x14ac:dyDescent="0.25">
      <c r="A197" s="61">
        <f t="shared" si="120"/>
        <v>27.322238020743228</v>
      </c>
      <c r="B197" s="43">
        <f t="shared" si="186"/>
        <v>470</v>
      </c>
      <c r="C197" s="42">
        <f t="shared" ref="C197:I197" si="199">C196</f>
        <v>78</v>
      </c>
      <c r="D197" s="51">
        <f t="shared" si="199"/>
        <v>100</v>
      </c>
      <c r="E197" s="56">
        <f t="shared" si="199"/>
        <v>0.2</v>
      </c>
      <c r="F197" s="57">
        <f t="shared" si="199"/>
        <v>980.23210993750001</v>
      </c>
      <c r="G197" s="58">
        <f t="shared" si="199"/>
        <v>2.6584931595742973E-4</v>
      </c>
      <c r="H197" s="58">
        <f t="shared" si="199"/>
        <v>4.3110319016750285E-4</v>
      </c>
      <c r="I197" s="48">
        <f t="shared" si="199"/>
        <v>78</v>
      </c>
      <c r="J197" s="49">
        <f t="shared" si="145"/>
        <v>4.7783624261100756E-3</v>
      </c>
      <c r="K197" s="50">
        <f t="shared" si="188"/>
        <v>27.322238020743228</v>
      </c>
      <c r="L197" s="51">
        <f t="shared" si="113"/>
        <v>7857859.3452200321</v>
      </c>
      <c r="M197" s="49">
        <f t="shared" si="114"/>
        <v>2.505461094167746E-2</v>
      </c>
      <c r="N197" s="43">
        <f t="shared" si="115"/>
        <v>117.52344958577142</v>
      </c>
      <c r="O197" s="43">
        <f t="shared" si="116"/>
        <v>117.52344958577142</v>
      </c>
      <c r="P197" s="52">
        <f t="shared" si="189"/>
        <v>38.87920090257677</v>
      </c>
      <c r="Q197" s="52">
        <f t="shared" si="122"/>
        <v>63.046795813264453</v>
      </c>
      <c r="R197" s="54">
        <f t="shared" si="190"/>
        <v>8.8031107970115379</v>
      </c>
      <c r="S197" s="54">
        <f t="shared" si="123"/>
        <v>328.16978509037256</v>
      </c>
      <c r="T197" s="54">
        <f t="shared" si="124"/>
        <v>156.40265048834817</v>
      </c>
      <c r="U197" s="54">
        <f t="shared" si="125"/>
        <v>171.76713460202433</v>
      </c>
      <c r="V197" s="54">
        <f t="shared" si="117"/>
        <v>1533.1090008801089</v>
      </c>
      <c r="W197" s="54">
        <f t="shared" si="118"/>
        <v>3141.4207576719505</v>
      </c>
      <c r="X197" s="54">
        <f t="shared" si="119"/>
        <v>3450.0236437158733</v>
      </c>
      <c r="Y197" s="54">
        <f t="shared" si="126"/>
        <v>6591.4444013878237</v>
      </c>
      <c r="Z197" s="43">
        <f t="shared" si="191"/>
        <v>25.850000000000005</v>
      </c>
      <c r="AA197" s="54">
        <f t="shared" si="192"/>
        <v>8.2287608041264004</v>
      </c>
      <c r="AB197" s="54">
        <f t="shared" si="127"/>
        <v>63.046795813264453</v>
      </c>
      <c r="AC197" s="54">
        <f t="shared" si="128"/>
        <v>8.2287608041264004</v>
      </c>
    </row>
    <row r="198" spans="1:29" x14ac:dyDescent="0.25">
      <c r="A198" s="61">
        <f t="shared" si="120"/>
        <v>27.467569074045052</v>
      </c>
      <c r="B198" s="43">
        <f t="shared" si="186"/>
        <v>472.5</v>
      </c>
      <c r="C198" s="42">
        <f t="shared" ref="C198:I198" si="200">C197</f>
        <v>78</v>
      </c>
      <c r="D198" s="51">
        <f t="shared" si="200"/>
        <v>100</v>
      </c>
      <c r="E198" s="56">
        <f t="shared" si="200"/>
        <v>0.2</v>
      </c>
      <c r="F198" s="57">
        <f t="shared" si="200"/>
        <v>980.23210993750001</v>
      </c>
      <c r="G198" s="58">
        <f t="shared" si="200"/>
        <v>2.6584931595742973E-4</v>
      </c>
      <c r="H198" s="58">
        <f t="shared" si="200"/>
        <v>4.3110319016750285E-4</v>
      </c>
      <c r="I198" s="48">
        <f t="shared" si="200"/>
        <v>78</v>
      </c>
      <c r="J198" s="49">
        <f t="shared" si="145"/>
        <v>4.7783624261100756E-3</v>
      </c>
      <c r="K198" s="50">
        <f t="shared" si="188"/>
        <v>27.467569074045052</v>
      </c>
      <c r="L198" s="51">
        <f t="shared" si="113"/>
        <v>7899656.4693967337</v>
      </c>
      <c r="M198" s="49">
        <f t="shared" si="114"/>
        <v>2.5054442484607944E-2</v>
      </c>
      <c r="N198" s="43">
        <f t="shared" si="115"/>
        <v>118.7762255723362</v>
      </c>
      <c r="O198" s="43">
        <f t="shared" si="116"/>
        <v>118.7762255723362</v>
      </c>
      <c r="P198" s="52">
        <f t="shared" si="189"/>
        <v>39.086005162696857</v>
      </c>
      <c r="Q198" s="52">
        <f t="shared" si="122"/>
        <v>63.382151110143532</v>
      </c>
      <c r="R198" s="54">
        <f t="shared" si="190"/>
        <v>8.8031107970115379</v>
      </c>
      <c r="S198" s="54">
        <f t="shared" si="123"/>
        <v>331.21749662050127</v>
      </c>
      <c r="T198" s="54">
        <f t="shared" si="124"/>
        <v>157.86223073503305</v>
      </c>
      <c r="U198" s="54">
        <f t="shared" si="125"/>
        <v>173.35526588546821</v>
      </c>
      <c r="V198" s="54">
        <f t="shared" si="117"/>
        <v>1547.4162751284191</v>
      </c>
      <c r="W198" s="54">
        <f t="shared" si="118"/>
        <v>3187.6027359958593</v>
      </c>
      <c r="X198" s="54">
        <f t="shared" si="119"/>
        <v>3500.4428688411849</v>
      </c>
      <c r="Y198" s="54">
        <f t="shared" si="126"/>
        <v>6688.0456048370443</v>
      </c>
      <c r="Z198" s="43">
        <f t="shared" si="191"/>
        <v>25.987500000000004</v>
      </c>
      <c r="AA198" s="54">
        <f t="shared" si="192"/>
        <v>8.152678408302684</v>
      </c>
      <c r="AB198" s="54">
        <f t="shared" si="127"/>
        <v>63.382151110143532</v>
      </c>
      <c r="AC198" s="54">
        <f t="shared" si="128"/>
        <v>8.152678408302684</v>
      </c>
    </row>
    <row r="199" spans="1:29" x14ac:dyDescent="0.25">
      <c r="A199" s="61">
        <f t="shared" si="120"/>
        <v>27.612900127346879</v>
      </c>
      <c r="B199" s="43">
        <f t="shared" si="186"/>
        <v>475</v>
      </c>
      <c r="C199" s="42">
        <f t="shared" ref="C199:I199" si="201">C198</f>
        <v>78</v>
      </c>
      <c r="D199" s="51">
        <f t="shared" si="201"/>
        <v>100</v>
      </c>
      <c r="E199" s="56">
        <f t="shared" si="201"/>
        <v>0.2</v>
      </c>
      <c r="F199" s="57">
        <f t="shared" si="201"/>
        <v>980.23210993750001</v>
      </c>
      <c r="G199" s="58">
        <f t="shared" si="201"/>
        <v>2.6584931595742973E-4</v>
      </c>
      <c r="H199" s="58">
        <f t="shared" si="201"/>
        <v>4.3110319016750285E-4</v>
      </c>
      <c r="I199" s="48">
        <f t="shared" si="201"/>
        <v>78</v>
      </c>
      <c r="J199" s="49">
        <f t="shared" si="145"/>
        <v>4.7783624261100756E-3</v>
      </c>
      <c r="K199" s="50">
        <f t="shared" si="188"/>
        <v>27.612900127346879</v>
      </c>
      <c r="L199" s="51">
        <f t="shared" si="113"/>
        <v>7941453.5935734361</v>
      </c>
      <c r="M199" s="49">
        <f t="shared" si="114"/>
        <v>2.505427571016967E-2</v>
      </c>
      <c r="N199" s="43">
        <f t="shared" si="115"/>
        <v>120.03564293704846</v>
      </c>
      <c r="O199" s="43">
        <f t="shared" si="116"/>
        <v>120.03564293704846</v>
      </c>
      <c r="P199" s="52">
        <f t="shared" si="189"/>
        <v>39.292809422816951</v>
      </c>
      <c r="Q199" s="52">
        <f t="shared" si="122"/>
        <v>63.71750640702259</v>
      </c>
      <c r="R199" s="54">
        <f t="shared" si="190"/>
        <v>8.8031107970115379</v>
      </c>
      <c r="S199" s="54">
        <f t="shared" si="123"/>
        <v>334.27849090692496</v>
      </c>
      <c r="T199" s="54">
        <f t="shared" si="124"/>
        <v>159.32845235986542</v>
      </c>
      <c r="U199" s="54">
        <f t="shared" si="125"/>
        <v>174.95003854705953</v>
      </c>
      <c r="V199" s="54">
        <f t="shared" si="117"/>
        <v>1561.7886502978733</v>
      </c>
      <c r="W199" s="54">
        <f t="shared" si="118"/>
        <v>3234.2314047408577</v>
      </c>
      <c r="X199" s="54">
        <f t="shared" si="119"/>
        <v>3551.3362525578323</v>
      </c>
      <c r="Y199" s="54">
        <f t="shared" si="126"/>
        <v>6785.5676572986904</v>
      </c>
      <c r="Z199" s="43">
        <f t="shared" si="191"/>
        <v>26.125000000000004</v>
      </c>
      <c r="AA199" s="54">
        <f t="shared" si="192"/>
        <v>8.0776533063481484</v>
      </c>
      <c r="AB199" s="54">
        <f t="shared" si="127"/>
        <v>63.71750640702259</v>
      </c>
      <c r="AC199" s="54">
        <f t="shared" si="128"/>
        <v>8.0776533063481484</v>
      </c>
    </row>
    <row r="200" spans="1:29" x14ac:dyDescent="0.25">
      <c r="A200" s="61">
        <f t="shared" si="120"/>
        <v>27.758231180648703</v>
      </c>
      <c r="B200" s="43">
        <f t="shared" si="186"/>
        <v>477.5</v>
      </c>
      <c r="C200" s="42">
        <f t="shared" ref="C200:I200" si="202">C199</f>
        <v>78</v>
      </c>
      <c r="D200" s="51">
        <f t="shared" si="202"/>
        <v>100</v>
      </c>
      <c r="E200" s="56">
        <f t="shared" si="202"/>
        <v>0.2</v>
      </c>
      <c r="F200" s="57">
        <f t="shared" si="202"/>
        <v>980.23210993750001</v>
      </c>
      <c r="G200" s="58">
        <f t="shared" si="202"/>
        <v>2.6584931595742973E-4</v>
      </c>
      <c r="H200" s="58">
        <f t="shared" si="202"/>
        <v>4.3110319016750285E-4</v>
      </c>
      <c r="I200" s="48">
        <f t="shared" si="202"/>
        <v>78</v>
      </c>
      <c r="J200" s="49">
        <f t="shared" si="145"/>
        <v>4.7783624261100756E-3</v>
      </c>
      <c r="K200" s="50">
        <f t="shared" si="188"/>
        <v>27.758231180648703</v>
      </c>
      <c r="L200" s="51">
        <f t="shared" si="113"/>
        <v>7983250.7177501367</v>
      </c>
      <c r="M200" s="49">
        <f t="shared" si="114"/>
        <v>2.50541105928428E-2</v>
      </c>
      <c r="N200" s="43">
        <f t="shared" si="115"/>
        <v>121.30170167745496</v>
      </c>
      <c r="O200" s="43">
        <f t="shared" si="116"/>
        <v>121.30170167745496</v>
      </c>
      <c r="P200" s="52">
        <f t="shared" si="189"/>
        <v>39.499613682937039</v>
      </c>
      <c r="Q200" s="52">
        <f t="shared" si="122"/>
        <v>64.052861703901669</v>
      </c>
      <c r="R200" s="54">
        <f t="shared" si="190"/>
        <v>8.8031107970115379</v>
      </c>
      <c r="S200" s="54">
        <f t="shared" si="123"/>
        <v>337.35276794473708</v>
      </c>
      <c r="T200" s="54">
        <f t="shared" si="124"/>
        <v>160.80131536039198</v>
      </c>
      <c r="U200" s="54">
        <f t="shared" si="125"/>
        <v>176.5514525843451</v>
      </c>
      <c r="V200" s="54">
        <f t="shared" si="117"/>
        <v>1576.2261263644236</v>
      </c>
      <c r="W200" s="54">
        <f t="shared" si="118"/>
        <v>3281.308892503725</v>
      </c>
      <c r="X200" s="54">
        <f t="shared" si="119"/>
        <v>3602.7059234625972</v>
      </c>
      <c r="Y200" s="54">
        <f t="shared" si="126"/>
        <v>6884.0148159663222</v>
      </c>
      <c r="Z200" s="43">
        <f t="shared" si="191"/>
        <v>26.262500000000003</v>
      </c>
      <c r="AA200" s="54">
        <f t="shared" si="192"/>
        <v>8.0036658724808518</v>
      </c>
      <c r="AB200" s="54">
        <f t="shared" si="127"/>
        <v>64.052861703901669</v>
      </c>
      <c r="AC200" s="54">
        <f t="shared" si="128"/>
        <v>8.0036658724808518</v>
      </c>
    </row>
    <row r="201" spans="1:29" x14ac:dyDescent="0.25">
      <c r="A201" s="61">
        <f t="shared" si="120"/>
        <v>27.903562233950531</v>
      </c>
      <c r="B201" s="43">
        <f t="shared" si="186"/>
        <v>480</v>
      </c>
      <c r="C201" s="42">
        <f t="shared" ref="C201:I201" si="203">C200</f>
        <v>78</v>
      </c>
      <c r="D201" s="51">
        <f t="shared" si="203"/>
        <v>100</v>
      </c>
      <c r="E201" s="56">
        <f t="shared" si="203"/>
        <v>0.2</v>
      </c>
      <c r="F201" s="57">
        <f t="shared" si="203"/>
        <v>980.23210993750001</v>
      </c>
      <c r="G201" s="58">
        <f t="shared" si="203"/>
        <v>2.6584931595742973E-4</v>
      </c>
      <c r="H201" s="58">
        <f t="shared" si="203"/>
        <v>4.3110319016750285E-4</v>
      </c>
      <c r="I201" s="48">
        <f t="shared" si="203"/>
        <v>78</v>
      </c>
      <c r="J201" s="49">
        <f t="shared" si="145"/>
        <v>4.7783624261100756E-3</v>
      </c>
      <c r="K201" s="50">
        <f t="shared" si="188"/>
        <v>27.903562233950531</v>
      </c>
      <c r="L201" s="51">
        <f t="shared" si="113"/>
        <v>8025047.8419268411</v>
      </c>
      <c r="M201" s="49">
        <f t="shared" si="114"/>
        <v>2.5053947107625332E-2</v>
      </c>
      <c r="N201" s="43">
        <f t="shared" si="115"/>
        <v>122.57440179112712</v>
      </c>
      <c r="O201" s="43">
        <f t="shared" si="116"/>
        <v>122.57440179112712</v>
      </c>
      <c r="P201" s="52">
        <f t="shared" si="189"/>
        <v>39.706417943057126</v>
      </c>
      <c r="Q201" s="52">
        <f t="shared" si="122"/>
        <v>64.388217000780713</v>
      </c>
      <c r="R201" s="54">
        <f t="shared" si="190"/>
        <v>8.8031107970115379</v>
      </c>
      <c r="S201" s="54">
        <f t="shared" si="123"/>
        <v>340.44032772908054</v>
      </c>
      <c r="T201" s="54">
        <f t="shared" si="124"/>
        <v>162.28081973418423</v>
      </c>
      <c r="U201" s="54">
        <f t="shared" si="125"/>
        <v>178.1595079948963</v>
      </c>
      <c r="V201" s="54">
        <f t="shared" si="117"/>
        <v>1590.7287033042651</v>
      </c>
      <c r="W201" s="54">
        <f t="shared" si="118"/>
        <v>3328.8373278807021</v>
      </c>
      <c r="X201" s="54">
        <f t="shared" si="119"/>
        <v>3654.554010151719</v>
      </c>
      <c r="Y201" s="54">
        <f t="shared" si="126"/>
        <v>6983.3913380324211</v>
      </c>
      <c r="Z201" s="43">
        <f t="shared" si="191"/>
        <v>26.400000000000002</v>
      </c>
      <c r="AA201" s="54">
        <f t="shared" si="192"/>
        <v>7.9306969370015779</v>
      </c>
      <c r="AB201" s="54">
        <f t="shared" si="127"/>
        <v>64.388217000780713</v>
      </c>
      <c r="AC201" s="54">
        <f t="shared" si="128"/>
        <v>7.9306969370015779</v>
      </c>
    </row>
    <row r="202" spans="1:29" x14ac:dyDescent="0.25">
      <c r="A202" s="61">
        <f t="shared" si="120"/>
        <v>28.048893287252355</v>
      </c>
      <c r="B202" s="43">
        <f t="shared" si="186"/>
        <v>482.5</v>
      </c>
      <c r="C202" s="42">
        <f t="shared" ref="C202:I202" si="204">C201</f>
        <v>78</v>
      </c>
      <c r="D202" s="51">
        <f t="shared" si="204"/>
        <v>100</v>
      </c>
      <c r="E202" s="56">
        <f t="shared" si="204"/>
        <v>0.2</v>
      </c>
      <c r="F202" s="57">
        <f t="shared" si="204"/>
        <v>980.23210993750001</v>
      </c>
      <c r="G202" s="58">
        <f t="shared" si="204"/>
        <v>2.6584931595742973E-4</v>
      </c>
      <c r="H202" s="58">
        <f t="shared" si="204"/>
        <v>4.3110319016750285E-4</v>
      </c>
      <c r="I202" s="48">
        <f t="shared" si="204"/>
        <v>78</v>
      </c>
      <c r="J202" s="49">
        <f t="shared" si="145"/>
        <v>4.7783624261100756E-3</v>
      </c>
      <c r="K202" s="50">
        <f t="shared" si="188"/>
        <v>28.048893287252355</v>
      </c>
      <c r="L202" s="51">
        <f t="shared" ref="L202:L249" si="205">(F202*K202*I202)/G202/1000</f>
        <v>8066844.9661035435</v>
      </c>
      <c r="M202" s="49">
        <f t="shared" ref="M202:M249" si="206">(1.14-2*LOG((E202/1000)/(I202/1000)+(21.25/L202^0.9)))^-2</f>
        <v>2.5053785230019953E-2</v>
      </c>
      <c r="N202" s="43">
        <f t="shared" ref="N202:N249" si="207">(0.5*F202*K202^2*D202/(I202/1000)*M202/100000)</f>
        <v>123.85374327566041</v>
      </c>
      <c r="O202" s="43">
        <f t="shared" ref="O202:O249" si="208">(0.5*F202*K202^2*D202/(I202/1000)*M202/100000)</f>
        <v>123.85374327566041</v>
      </c>
      <c r="P202" s="52">
        <f t="shared" si="189"/>
        <v>39.913222203177206</v>
      </c>
      <c r="Q202" s="52">
        <f t="shared" si="122"/>
        <v>64.723572297659786</v>
      </c>
      <c r="R202" s="54">
        <f t="shared" si="190"/>
        <v>8.8031107970115379</v>
      </c>
      <c r="S202" s="54">
        <f t="shared" si="123"/>
        <v>343.54117025514631</v>
      </c>
      <c r="T202" s="54">
        <f t="shared" si="124"/>
        <v>163.76696547883762</v>
      </c>
      <c r="U202" s="54">
        <f t="shared" si="125"/>
        <v>179.77420477630866</v>
      </c>
      <c r="V202" s="54">
        <f t="shared" ref="V202:V249" si="209">T202*(F202/100)</f>
        <v>1605.2963810938272</v>
      </c>
      <c r="W202" s="54">
        <f t="shared" ref="W202:W249" si="210">T202/3600/C$3*B202*100</f>
        <v>3376.8188394674853</v>
      </c>
      <c r="X202" s="54">
        <f t="shared" ref="X202:X249" si="211">U202/3600/C$3*B202*100</f>
        <v>3706.882641220895</v>
      </c>
      <c r="Y202" s="54">
        <f t="shared" si="126"/>
        <v>7083.7014806883799</v>
      </c>
      <c r="Z202" s="43">
        <f t="shared" si="191"/>
        <v>26.537500000000005</v>
      </c>
      <c r="AA202" s="54">
        <f t="shared" si="192"/>
        <v>7.8587277735588836</v>
      </c>
      <c r="AB202" s="54">
        <f t="shared" si="127"/>
        <v>64.723572297659786</v>
      </c>
      <c r="AC202" s="54">
        <f t="shared" si="128"/>
        <v>7.8587277735588836</v>
      </c>
    </row>
    <row r="203" spans="1:29" x14ac:dyDescent="0.25">
      <c r="A203" s="61">
        <f t="shared" ref="A203:A249" si="212">B203/J203/3600</f>
        <v>28.194224340554182</v>
      </c>
      <c r="B203" s="43">
        <f t="shared" si="186"/>
        <v>485</v>
      </c>
      <c r="C203" s="42">
        <f t="shared" ref="C203:I203" si="213">C202</f>
        <v>78</v>
      </c>
      <c r="D203" s="51">
        <f t="shared" si="213"/>
        <v>100</v>
      </c>
      <c r="E203" s="56">
        <f t="shared" si="213"/>
        <v>0.2</v>
      </c>
      <c r="F203" s="57">
        <f t="shared" si="213"/>
        <v>980.23210993750001</v>
      </c>
      <c r="G203" s="58">
        <f t="shared" si="213"/>
        <v>2.6584931595742973E-4</v>
      </c>
      <c r="H203" s="58">
        <f t="shared" si="213"/>
        <v>4.3110319016750285E-4</v>
      </c>
      <c r="I203" s="48">
        <f t="shared" si="213"/>
        <v>78</v>
      </c>
      <c r="J203" s="49">
        <f t="shared" si="145"/>
        <v>4.7783624261100756E-3</v>
      </c>
      <c r="K203" s="50">
        <f t="shared" si="188"/>
        <v>28.194224340554182</v>
      </c>
      <c r="L203" s="51">
        <f t="shared" si="205"/>
        <v>8108642.090280246</v>
      </c>
      <c r="M203" s="49">
        <f t="shared" si="206"/>
        <v>2.5053624936021323E-2</v>
      </c>
      <c r="N203" s="43">
        <f t="shared" si="207"/>
        <v>125.1397261286741</v>
      </c>
      <c r="O203" s="43">
        <f t="shared" si="208"/>
        <v>125.1397261286741</v>
      </c>
      <c r="P203" s="52">
        <f t="shared" si="189"/>
        <v>40.1200264632973</v>
      </c>
      <c r="Q203" s="52">
        <f t="shared" ref="Q203:Q229" si="214">(B203/3600)*H203/2/PI()/G$4/0.000000000001*(LN(G$3/(C203/2000))+C$4)/100000</f>
        <v>65.058927594538858</v>
      </c>
      <c r="R203" s="54">
        <f t="shared" si="190"/>
        <v>8.8031107970115379</v>
      </c>
      <c r="S203" s="54">
        <f t="shared" ref="S203:S249" si="215">O203+N203+P203+Q203-R203</f>
        <v>346.65529551817281</v>
      </c>
      <c r="T203" s="54">
        <f t="shared" ref="T203:T249" si="216">N203+P203</f>
        <v>165.25975259197139</v>
      </c>
      <c r="U203" s="54">
        <f t="shared" ref="U203:U249" si="217">O203+Q203-R203</f>
        <v>181.39554292620141</v>
      </c>
      <c r="V203" s="54">
        <f t="shared" si="209"/>
        <v>1619.9291597097736</v>
      </c>
      <c r="W203" s="54">
        <f t="shared" si="210"/>
        <v>3425.2555558592362</v>
      </c>
      <c r="X203" s="54">
        <f t="shared" si="211"/>
        <v>3759.6939452652855</v>
      </c>
      <c r="Y203" s="54">
        <f t="shared" ref="Y203:Y249" si="218">X203+W203</f>
        <v>7184.9495011245217</v>
      </c>
      <c r="Z203" s="43">
        <f t="shared" si="191"/>
        <v>26.675000000000004</v>
      </c>
      <c r="AA203" s="54">
        <f t="shared" si="192"/>
        <v>7.7877400868293734</v>
      </c>
      <c r="AB203" s="54">
        <f t="shared" ref="AB203:AB229" si="219">Q203</f>
        <v>65.058927594538858</v>
      </c>
      <c r="AC203" s="54">
        <f t="shared" ref="AC203:AC249" si="220">AA203</f>
        <v>7.7877400868293734</v>
      </c>
    </row>
    <row r="204" spans="1:29" x14ac:dyDescent="0.25">
      <c r="A204" s="61">
        <f t="shared" si="212"/>
        <v>28.339555393856006</v>
      </c>
      <c r="B204" s="43">
        <f t="shared" si="186"/>
        <v>487.5</v>
      </c>
      <c r="C204" s="42">
        <f t="shared" ref="C204:I204" si="221">C203</f>
        <v>78</v>
      </c>
      <c r="D204" s="51">
        <f t="shared" si="221"/>
        <v>100</v>
      </c>
      <c r="E204" s="56">
        <f t="shared" si="221"/>
        <v>0.2</v>
      </c>
      <c r="F204" s="57">
        <f t="shared" si="221"/>
        <v>980.23210993750001</v>
      </c>
      <c r="G204" s="58">
        <f t="shared" si="221"/>
        <v>2.6584931595742973E-4</v>
      </c>
      <c r="H204" s="58">
        <f t="shared" si="221"/>
        <v>4.3110319016750285E-4</v>
      </c>
      <c r="I204" s="48">
        <f t="shared" si="221"/>
        <v>78</v>
      </c>
      <c r="J204" s="49">
        <f t="shared" si="145"/>
        <v>4.7783624261100756E-3</v>
      </c>
      <c r="K204" s="50">
        <f t="shared" si="188"/>
        <v>28.339555393856006</v>
      </c>
      <c r="L204" s="51">
        <f t="shared" si="205"/>
        <v>8150439.2144569475</v>
      </c>
      <c r="M204" s="49">
        <f t="shared" si="206"/>
        <v>2.5053466202103691E-2</v>
      </c>
      <c r="N204" s="43">
        <f t="shared" si="207"/>
        <v>126.43235034781068</v>
      </c>
      <c r="O204" s="43">
        <f t="shared" si="208"/>
        <v>126.43235034781068</v>
      </c>
      <c r="P204" s="52">
        <f t="shared" si="189"/>
        <v>40.326830723417395</v>
      </c>
      <c r="Q204" s="52">
        <f t="shared" si="214"/>
        <v>65.394282891417916</v>
      </c>
      <c r="R204" s="54">
        <f t="shared" si="190"/>
        <v>8.8031107970115379</v>
      </c>
      <c r="S204" s="54">
        <f t="shared" si="215"/>
        <v>349.78270351344514</v>
      </c>
      <c r="T204" s="54">
        <f t="shared" si="216"/>
        <v>166.75918107122808</v>
      </c>
      <c r="U204" s="54">
        <f t="shared" si="217"/>
        <v>183.02352244221709</v>
      </c>
      <c r="V204" s="54">
        <f t="shared" si="209"/>
        <v>1634.6270391289952</v>
      </c>
      <c r="W204" s="54">
        <f t="shared" si="210"/>
        <v>3474.1496056505853</v>
      </c>
      <c r="X204" s="54">
        <f t="shared" si="211"/>
        <v>3812.9900508795222</v>
      </c>
      <c r="Y204" s="54">
        <f t="shared" si="218"/>
        <v>7287.1396565301075</v>
      </c>
      <c r="Z204" s="43">
        <f t="shared" si="191"/>
        <v>26.812500000000004</v>
      </c>
      <c r="AA204" s="54">
        <f t="shared" si="192"/>
        <v>7.7177160005977834</v>
      </c>
      <c r="AB204" s="54">
        <f t="shared" si="219"/>
        <v>65.394282891417916</v>
      </c>
      <c r="AC204" s="54">
        <f t="shared" si="220"/>
        <v>7.7177160005977834</v>
      </c>
    </row>
    <row r="205" spans="1:29" x14ac:dyDescent="0.25">
      <c r="A205" s="61">
        <f t="shared" si="212"/>
        <v>28.484886447157834</v>
      </c>
      <c r="B205" s="43">
        <f t="shared" si="186"/>
        <v>490</v>
      </c>
      <c r="C205" s="42">
        <f t="shared" ref="C205:I205" si="222">C204</f>
        <v>78</v>
      </c>
      <c r="D205" s="51">
        <f t="shared" si="222"/>
        <v>100</v>
      </c>
      <c r="E205" s="56">
        <f t="shared" si="222"/>
        <v>0.2</v>
      </c>
      <c r="F205" s="57">
        <f t="shared" si="222"/>
        <v>980.23210993750001</v>
      </c>
      <c r="G205" s="58">
        <f t="shared" si="222"/>
        <v>2.6584931595742973E-4</v>
      </c>
      <c r="H205" s="58">
        <f t="shared" si="222"/>
        <v>4.3110319016750285E-4</v>
      </c>
      <c r="I205" s="48">
        <f t="shared" si="222"/>
        <v>78</v>
      </c>
      <c r="J205" s="49">
        <f t="shared" si="145"/>
        <v>4.7783624261100756E-3</v>
      </c>
      <c r="K205" s="50">
        <f t="shared" si="188"/>
        <v>28.484886447157834</v>
      </c>
      <c r="L205" s="51">
        <f t="shared" si="205"/>
        <v>8192236.33863365</v>
      </c>
      <c r="M205" s="49">
        <f t="shared" si="206"/>
        <v>2.5053309005208937E-2</v>
      </c>
      <c r="N205" s="43">
        <f t="shared" si="207"/>
        <v>127.7316159307358</v>
      </c>
      <c r="O205" s="43">
        <f t="shared" si="208"/>
        <v>127.7316159307358</v>
      </c>
      <c r="P205" s="52">
        <f t="shared" si="189"/>
        <v>40.533634983537475</v>
      </c>
      <c r="Q205" s="52">
        <f t="shared" si="214"/>
        <v>65.729638188296974</v>
      </c>
      <c r="R205" s="54">
        <f t="shared" si="190"/>
        <v>8.8031107970115379</v>
      </c>
      <c r="S205" s="54">
        <f t="shared" si="215"/>
        <v>352.92339423629454</v>
      </c>
      <c r="T205" s="54">
        <f t="shared" si="216"/>
        <v>168.26525091427328</v>
      </c>
      <c r="U205" s="54">
        <f t="shared" si="217"/>
        <v>184.65814332202126</v>
      </c>
      <c r="V205" s="54">
        <f t="shared" si="209"/>
        <v>1649.3900193286095</v>
      </c>
      <c r="W205" s="54">
        <f t="shared" si="210"/>
        <v>3523.5031174356363</v>
      </c>
      <c r="X205" s="54">
        <f t="shared" si="211"/>
        <v>3866.7730866577094</v>
      </c>
      <c r="Y205" s="54">
        <f t="shared" si="218"/>
        <v>7390.2762040933458</v>
      </c>
      <c r="Z205" s="43">
        <f t="shared" si="191"/>
        <v>26.950000000000003</v>
      </c>
      <c r="AA205" s="54">
        <f t="shared" si="192"/>
        <v>7.6486380462219925</v>
      </c>
      <c r="AB205" s="54">
        <f t="shared" si="219"/>
        <v>65.729638188296974</v>
      </c>
      <c r="AC205" s="54">
        <f t="shared" si="220"/>
        <v>7.6486380462219925</v>
      </c>
    </row>
    <row r="206" spans="1:29" x14ac:dyDescent="0.25">
      <c r="A206" s="61">
        <f t="shared" si="212"/>
        <v>28.630217500459658</v>
      </c>
      <c r="B206" s="43">
        <f t="shared" si="186"/>
        <v>492.5</v>
      </c>
      <c r="C206" s="42">
        <f t="shared" ref="C206:I206" si="223">C205</f>
        <v>78</v>
      </c>
      <c r="D206" s="51">
        <f t="shared" si="223"/>
        <v>100</v>
      </c>
      <c r="E206" s="56">
        <f t="shared" si="223"/>
        <v>0.2</v>
      </c>
      <c r="F206" s="57">
        <f t="shared" si="223"/>
        <v>980.23210993750001</v>
      </c>
      <c r="G206" s="58">
        <f t="shared" si="223"/>
        <v>2.6584931595742973E-4</v>
      </c>
      <c r="H206" s="58">
        <f t="shared" si="223"/>
        <v>4.3110319016750285E-4</v>
      </c>
      <c r="I206" s="48">
        <f t="shared" si="223"/>
        <v>78</v>
      </c>
      <c r="J206" s="49">
        <f t="shared" si="145"/>
        <v>4.7783624261100756E-3</v>
      </c>
      <c r="K206" s="50">
        <f t="shared" si="188"/>
        <v>28.630217500459658</v>
      </c>
      <c r="L206" s="51">
        <f t="shared" si="205"/>
        <v>8234033.4628103524</v>
      </c>
      <c r="M206" s="49">
        <f t="shared" si="206"/>
        <v>2.5053153322734969E-2</v>
      </c>
      <c r="N206" s="43">
        <f t="shared" si="207"/>
        <v>129.03752287513774</v>
      </c>
      <c r="O206" s="43">
        <f t="shared" si="208"/>
        <v>129.03752287513774</v>
      </c>
      <c r="P206" s="52">
        <f t="shared" si="189"/>
        <v>40.740439243657569</v>
      </c>
      <c r="Q206" s="52">
        <f t="shared" si="214"/>
        <v>66.064993485176061</v>
      </c>
      <c r="R206" s="54">
        <f t="shared" si="190"/>
        <v>8.8031107970115379</v>
      </c>
      <c r="S206" s="54">
        <f t="shared" si="215"/>
        <v>356.07736768209759</v>
      </c>
      <c r="T206" s="54">
        <f t="shared" si="216"/>
        <v>169.7779621187953</v>
      </c>
      <c r="U206" s="54">
        <f t="shared" si="217"/>
        <v>186.29940556330229</v>
      </c>
      <c r="V206" s="54">
        <f t="shared" si="209"/>
        <v>1664.2181002859566</v>
      </c>
      <c r="W206" s="54">
        <f t="shared" si="210"/>
        <v>3573.318219807978</v>
      </c>
      <c r="X206" s="54">
        <f t="shared" si="211"/>
        <v>3921.045181193434</v>
      </c>
      <c r="Y206" s="54">
        <f t="shared" si="218"/>
        <v>7494.3634010014121</v>
      </c>
      <c r="Z206" s="43">
        <f t="shared" si="191"/>
        <v>27.087500000000002</v>
      </c>
      <c r="AA206" s="54">
        <f t="shared" si="192"/>
        <v>7.5804891514687496</v>
      </c>
      <c r="AB206" s="54">
        <f t="shared" si="219"/>
        <v>66.064993485176061</v>
      </c>
      <c r="AC206" s="54">
        <f t="shared" si="220"/>
        <v>7.5804891514687496</v>
      </c>
    </row>
    <row r="207" spans="1:29" x14ac:dyDescent="0.25">
      <c r="A207" s="61">
        <f t="shared" si="212"/>
        <v>28.775548553761485</v>
      </c>
      <c r="B207" s="43">
        <f t="shared" si="186"/>
        <v>495</v>
      </c>
      <c r="C207" s="42">
        <f t="shared" ref="C207:I207" si="224">C206</f>
        <v>78</v>
      </c>
      <c r="D207" s="51">
        <f t="shared" si="224"/>
        <v>100</v>
      </c>
      <c r="E207" s="56">
        <f t="shared" si="224"/>
        <v>0.2</v>
      </c>
      <c r="F207" s="57">
        <f t="shared" si="224"/>
        <v>980.23210993750001</v>
      </c>
      <c r="G207" s="58">
        <f t="shared" si="224"/>
        <v>2.6584931595742973E-4</v>
      </c>
      <c r="H207" s="58">
        <f t="shared" si="224"/>
        <v>4.3110319016750285E-4</v>
      </c>
      <c r="I207" s="48">
        <f t="shared" si="224"/>
        <v>78</v>
      </c>
      <c r="J207" s="49">
        <f t="shared" si="145"/>
        <v>4.7783624261100756E-3</v>
      </c>
      <c r="K207" s="50">
        <f t="shared" si="188"/>
        <v>28.775548553761485</v>
      </c>
      <c r="L207" s="51">
        <f t="shared" si="205"/>
        <v>8275830.5869870549</v>
      </c>
      <c r="M207" s="49">
        <f t="shared" si="206"/>
        <v>2.5052999132524404E-2</v>
      </c>
      <c r="N207" s="43">
        <f t="shared" si="207"/>
        <v>130.35007117872712</v>
      </c>
      <c r="O207" s="43">
        <f t="shared" si="208"/>
        <v>130.35007117872712</v>
      </c>
      <c r="P207" s="52">
        <f t="shared" si="189"/>
        <v>40.947243503777656</v>
      </c>
      <c r="Q207" s="52">
        <f t="shared" si="214"/>
        <v>66.400348782055133</v>
      </c>
      <c r="R207" s="54">
        <f t="shared" si="190"/>
        <v>8.8031107970115379</v>
      </c>
      <c r="S207" s="54">
        <f t="shared" si="215"/>
        <v>359.24462384627549</v>
      </c>
      <c r="T207" s="54">
        <f t="shared" si="216"/>
        <v>171.29731468250478</v>
      </c>
      <c r="U207" s="54">
        <f t="shared" si="217"/>
        <v>187.94730916377074</v>
      </c>
      <c r="V207" s="54">
        <f t="shared" si="209"/>
        <v>1679.1112819785956</v>
      </c>
      <c r="W207" s="54">
        <f t="shared" si="210"/>
        <v>3623.5970413606778</v>
      </c>
      <c r="X207" s="54">
        <f t="shared" si="211"/>
        <v>3975.8084630797653</v>
      </c>
      <c r="Y207" s="54">
        <f t="shared" si="218"/>
        <v>7599.4055044404431</v>
      </c>
      <c r="Z207" s="43">
        <f t="shared" si="191"/>
        <v>27.225000000000005</v>
      </c>
      <c r="AA207" s="54">
        <f t="shared" si="192"/>
        <v>7.5132526297065549</v>
      </c>
      <c r="AB207" s="54">
        <f t="shared" si="219"/>
        <v>66.400348782055133</v>
      </c>
      <c r="AC207" s="54">
        <f t="shared" si="220"/>
        <v>7.5132526297065549</v>
      </c>
    </row>
    <row r="208" spans="1:29" x14ac:dyDescent="0.25">
      <c r="A208" s="61">
        <f t="shared" si="212"/>
        <v>28.920879607063309</v>
      </c>
      <c r="B208" s="43">
        <f t="shared" si="186"/>
        <v>497.5</v>
      </c>
      <c r="C208" s="42">
        <f t="shared" ref="C208:I208" si="225">C207</f>
        <v>78</v>
      </c>
      <c r="D208" s="51">
        <f t="shared" si="225"/>
        <v>100</v>
      </c>
      <c r="E208" s="56">
        <f t="shared" si="225"/>
        <v>0.2</v>
      </c>
      <c r="F208" s="57">
        <f t="shared" si="225"/>
        <v>980.23210993750001</v>
      </c>
      <c r="G208" s="58">
        <f t="shared" si="225"/>
        <v>2.6584931595742973E-4</v>
      </c>
      <c r="H208" s="58">
        <f t="shared" si="225"/>
        <v>4.3110319016750285E-4</v>
      </c>
      <c r="I208" s="48">
        <f t="shared" si="225"/>
        <v>78</v>
      </c>
      <c r="J208" s="49">
        <f t="shared" si="145"/>
        <v>4.7783624261100756E-3</v>
      </c>
      <c r="K208" s="50">
        <f t="shared" si="188"/>
        <v>28.920879607063309</v>
      </c>
      <c r="L208" s="51">
        <f t="shared" si="205"/>
        <v>8317627.7111637574</v>
      </c>
      <c r="M208" s="49">
        <f t="shared" si="206"/>
        <v>2.5052846412853692E-2</v>
      </c>
      <c r="N208" s="43">
        <f t="shared" si="207"/>
        <v>131.66926083923667</v>
      </c>
      <c r="O208" s="43">
        <f t="shared" si="208"/>
        <v>131.66926083923667</v>
      </c>
      <c r="P208" s="52">
        <f t="shared" si="189"/>
        <v>41.154047763897751</v>
      </c>
      <c r="Q208" s="52">
        <f t="shared" si="214"/>
        <v>66.735704078934177</v>
      </c>
      <c r="R208" s="54">
        <f t="shared" si="190"/>
        <v>8.8031107970115379</v>
      </c>
      <c r="S208" s="54">
        <f t="shared" si="215"/>
        <v>362.42516272429373</v>
      </c>
      <c r="T208" s="54">
        <f t="shared" si="216"/>
        <v>172.82330860313442</v>
      </c>
      <c r="U208" s="54">
        <f t="shared" si="217"/>
        <v>189.60185412115931</v>
      </c>
      <c r="V208" s="54">
        <f t="shared" si="209"/>
        <v>1694.0695643843014</v>
      </c>
      <c r="W208" s="54">
        <f t="shared" si="210"/>
        <v>3674.341710686298</v>
      </c>
      <c r="X208" s="54">
        <f t="shared" si="211"/>
        <v>4031.0650609092631</v>
      </c>
      <c r="Y208" s="54">
        <f t="shared" si="218"/>
        <v>7705.4067715955607</v>
      </c>
      <c r="Z208" s="43">
        <f t="shared" si="191"/>
        <v>27.362500000000004</v>
      </c>
      <c r="AA208" s="54">
        <f t="shared" si="192"/>
        <v>7.4469121694425109</v>
      </c>
      <c r="AB208" s="54">
        <f t="shared" si="219"/>
        <v>66.735704078934177</v>
      </c>
      <c r="AC208" s="54">
        <f t="shared" si="220"/>
        <v>7.4469121694425109</v>
      </c>
    </row>
    <row r="209" spans="1:29" x14ac:dyDescent="0.25">
      <c r="A209" s="61">
        <f t="shared" si="212"/>
        <v>29.066210660365137</v>
      </c>
      <c r="B209" s="43">
        <f t="shared" si="186"/>
        <v>500</v>
      </c>
      <c r="C209" s="42">
        <f t="shared" ref="C209:I209" si="226">C208</f>
        <v>78</v>
      </c>
      <c r="D209" s="51">
        <f t="shared" si="226"/>
        <v>100</v>
      </c>
      <c r="E209" s="56">
        <f t="shared" si="226"/>
        <v>0.2</v>
      </c>
      <c r="F209" s="57">
        <f t="shared" si="226"/>
        <v>980.23210993750001</v>
      </c>
      <c r="G209" s="58">
        <f t="shared" si="226"/>
        <v>2.6584931595742973E-4</v>
      </c>
      <c r="H209" s="58">
        <f t="shared" si="226"/>
        <v>4.3110319016750285E-4</v>
      </c>
      <c r="I209" s="48">
        <f t="shared" si="226"/>
        <v>78</v>
      </c>
      <c r="J209" s="49">
        <f t="shared" si="145"/>
        <v>4.7783624261100756E-3</v>
      </c>
      <c r="K209" s="50">
        <f t="shared" si="188"/>
        <v>29.066210660365137</v>
      </c>
      <c r="L209" s="51">
        <f t="shared" si="205"/>
        <v>8359424.8353404589</v>
      </c>
      <c r="M209" s="49">
        <f t="shared" si="206"/>
        <v>2.5052695142422421E-2</v>
      </c>
      <c r="N209" s="43">
        <f t="shared" si="207"/>
        <v>132.99509185442068</v>
      </c>
      <c r="O209" s="43">
        <f t="shared" si="208"/>
        <v>132.99509185442068</v>
      </c>
      <c r="P209" s="52">
        <f t="shared" si="189"/>
        <v>41.360852024017838</v>
      </c>
      <c r="Q209" s="52">
        <f t="shared" si="214"/>
        <v>67.071059375813263</v>
      </c>
      <c r="R209" s="54">
        <f t="shared" si="190"/>
        <v>8.8031107970115379</v>
      </c>
      <c r="S209" s="54">
        <f t="shared" si="215"/>
        <v>365.61898431166094</v>
      </c>
      <c r="T209" s="54">
        <f t="shared" si="216"/>
        <v>174.35594387843852</v>
      </c>
      <c r="U209" s="54">
        <f t="shared" si="217"/>
        <v>191.26304043322241</v>
      </c>
      <c r="V209" s="54">
        <f t="shared" si="209"/>
        <v>1709.0929474810612</v>
      </c>
      <c r="W209" s="54">
        <f t="shared" si="210"/>
        <v>3725.5543563768915</v>
      </c>
      <c r="X209" s="54">
        <f t="shared" si="211"/>
        <v>4086.8171032739829</v>
      </c>
      <c r="Y209" s="54">
        <f t="shared" si="218"/>
        <v>7812.3714596508744</v>
      </c>
      <c r="Z209" s="43">
        <f t="shared" si="191"/>
        <v>27.500000000000004</v>
      </c>
      <c r="AA209" s="54">
        <f t="shared" si="192"/>
        <v>7.3814518241907505</v>
      </c>
      <c r="AB209" s="54">
        <f t="shared" si="219"/>
        <v>67.071059375813263</v>
      </c>
      <c r="AC209" s="54">
        <f t="shared" si="220"/>
        <v>7.3814518241907505</v>
      </c>
    </row>
    <row r="210" spans="1:29" x14ac:dyDescent="0.25">
      <c r="A210" s="61">
        <f t="shared" si="212"/>
        <v>29.211541713666961</v>
      </c>
      <c r="B210" s="43">
        <f t="shared" si="186"/>
        <v>502.5</v>
      </c>
      <c r="C210" s="42">
        <f t="shared" ref="C210:I210" si="227">C209</f>
        <v>78</v>
      </c>
      <c r="D210" s="51">
        <f t="shared" si="227"/>
        <v>100</v>
      </c>
      <c r="E210" s="56">
        <f t="shared" si="227"/>
        <v>0.2</v>
      </c>
      <c r="F210" s="57">
        <f t="shared" si="227"/>
        <v>980.23210993750001</v>
      </c>
      <c r="G210" s="58">
        <f t="shared" si="227"/>
        <v>2.6584931595742973E-4</v>
      </c>
      <c r="H210" s="58">
        <f t="shared" si="227"/>
        <v>4.3110319016750285E-4</v>
      </c>
      <c r="I210" s="48">
        <f t="shared" si="227"/>
        <v>78</v>
      </c>
      <c r="J210" s="49">
        <f t="shared" si="145"/>
        <v>4.7783624261100756E-3</v>
      </c>
      <c r="K210" s="50">
        <f t="shared" si="188"/>
        <v>29.211541713666961</v>
      </c>
      <c r="L210" s="51">
        <f t="shared" si="205"/>
        <v>8401221.9595171623</v>
      </c>
      <c r="M210" s="49">
        <f t="shared" si="206"/>
        <v>2.5052545300343079E-2</v>
      </c>
      <c r="N210" s="43">
        <f t="shared" si="207"/>
        <v>134.32756422205483</v>
      </c>
      <c r="O210" s="43">
        <f t="shared" si="208"/>
        <v>134.32756422205483</v>
      </c>
      <c r="P210" s="52">
        <f t="shared" si="189"/>
        <v>41.567656284137939</v>
      </c>
      <c r="Q210" s="52">
        <f t="shared" si="214"/>
        <v>67.406414672692321</v>
      </c>
      <c r="R210" s="54">
        <f t="shared" si="190"/>
        <v>8.8031107970115379</v>
      </c>
      <c r="S210" s="54">
        <f t="shared" si="215"/>
        <v>368.82608860392838</v>
      </c>
      <c r="T210" s="54">
        <f t="shared" si="216"/>
        <v>175.89522050619277</v>
      </c>
      <c r="U210" s="54">
        <f t="shared" si="217"/>
        <v>192.93086809773564</v>
      </c>
      <c r="V210" s="54">
        <f t="shared" si="209"/>
        <v>1724.1814312470715</v>
      </c>
      <c r="W210" s="54">
        <f t="shared" si="210"/>
        <v>3777.2371070240119</v>
      </c>
      <c r="X210" s="54">
        <f t="shared" si="211"/>
        <v>4143.0667187654763</v>
      </c>
      <c r="Y210" s="54">
        <f t="shared" si="218"/>
        <v>7920.3038257894877</v>
      </c>
      <c r="Z210" s="43">
        <f t="shared" si="191"/>
        <v>27.637500000000003</v>
      </c>
      <c r="AA210" s="54">
        <f t="shared" si="192"/>
        <v>7.3168560026603355</v>
      </c>
      <c r="AB210" s="54">
        <f t="shared" si="219"/>
        <v>67.406414672692321</v>
      </c>
      <c r="AC210" s="54">
        <f t="shared" si="220"/>
        <v>7.3168560026603355</v>
      </c>
    </row>
    <row r="211" spans="1:29" x14ac:dyDescent="0.25">
      <c r="A211" s="61">
        <f t="shared" si="212"/>
        <v>29.356872766968785</v>
      </c>
      <c r="B211" s="43">
        <f t="shared" si="186"/>
        <v>505</v>
      </c>
      <c r="C211" s="42">
        <f t="shared" ref="C211:I211" si="228">C210</f>
        <v>78</v>
      </c>
      <c r="D211" s="51">
        <f t="shared" si="228"/>
        <v>100</v>
      </c>
      <c r="E211" s="56">
        <f t="shared" si="228"/>
        <v>0.2</v>
      </c>
      <c r="F211" s="57">
        <f t="shared" si="228"/>
        <v>980.23210993750001</v>
      </c>
      <c r="G211" s="58">
        <f t="shared" si="228"/>
        <v>2.6584931595742973E-4</v>
      </c>
      <c r="H211" s="58">
        <f t="shared" si="228"/>
        <v>4.3110319016750285E-4</v>
      </c>
      <c r="I211" s="48">
        <f t="shared" si="228"/>
        <v>78</v>
      </c>
      <c r="J211" s="49">
        <f t="shared" si="145"/>
        <v>4.7783624261100756E-3</v>
      </c>
      <c r="K211" s="50">
        <f t="shared" si="188"/>
        <v>29.356872766968785</v>
      </c>
      <c r="L211" s="51">
        <f t="shared" si="205"/>
        <v>8443019.083693862</v>
      </c>
      <c r="M211" s="49">
        <f t="shared" si="206"/>
        <v>2.5052396866131019E-2</v>
      </c>
      <c r="N211" s="43">
        <f t="shared" si="207"/>
        <v>135.66667793993608</v>
      </c>
      <c r="O211" s="43">
        <f t="shared" si="208"/>
        <v>135.66667793993608</v>
      </c>
      <c r="P211" s="52">
        <f t="shared" si="189"/>
        <v>41.774460544258012</v>
      </c>
      <c r="Q211" s="52">
        <f t="shared" si="214"/>
        <v>67.741769969571379</v>
      </c>
      <c r="R211" s="54">
        <f t="shared" si="190"/>
        <v>8.8031107970115379</v>
      </c>
      <c r="S211" s="54">
        <f t="shared" si="215"/>
        <v>372.04647559669002</v>
      </c>
      <c r="T211" s="54">
        <f t="shared" si="216"/>
        <v>177.44113848419408</v>
      </c>
      <c r="U211" s="54">
        <f t="shared" si="217"/>
        <v>194.60533711249593</v>
      </c>
      <c r="V211" s="54">
        <f t="shared" si="209"/>
        <v>1739.3350156607369</v>
      </c>
      <c r="W211" s="54">
        <f t="shared" si="210"/>
        <v>3829.3920912187191</v>
      </c>
      <c r="X211" s="54">
        <f t="shared" si="211"/>
        <v>4199.8160359748044</v>
      </c>
      <c r="Y211" s="54">
        <f t="shared" si="218"/>
        <v>8029.208127193524</v>
      </c>
      <c r="Z211" s="43">
        <f t="shared" si="191"/>
        <v>27.775000000000002</v>
      </c>
      <c r="AA211" s="54">
        <f t="shared" si="192"/>
        <v>7.2531094592511414</v>
      </c>
      <c r="AB211" s="54">
        <f t="shared" si="219"/>
        <v>67.741769969571379</v>
      </c>
      <c r="AC211" s="54">
        <f t="shared" si="220"/>
        <v>7.2531094592511414</v>
      </c>
    </row>
    <row r="212" spans="1:29" x14ac:dyDescent="0.25">
      <c r="A212" s="61">
        <f t="shared" si="212"/>
        <v>29.502203820270612</v>
      </c>
      <c r="B212" s="43">
        <f t="shared" si="186"/>
        <v>507.5</v>
      </c>
      <c r="C212" s="42">
        <f t="shared" ref="C212:I212" si="229">C211</f>
        <v>78</v>
      </c>
      <c r="D212" s="51">
        <f t="shared" si="229"/>
        <v>100</v>
      </c>
      <c r="E212" s="56">
        <f t="shared" si="229"/>
        <v>0.2</v>
      </c>
      <c r="F212" s="57">
        <f t="shared" si="229"/>
        <v>980.23210993750001</v>
      </c>
      <c r="G212" s="58">
        <f t="shared" si="229"/>
        <v>2.6584931595742973E-4</v>
      </c>
      <c r="H212" s="58">
        <f t="shared" si="229"/>
        <v>4.3110319016750285E-4</v>
      </c>
      <c r="I212" s="48">
        <f t="shared" si="229"/>
        <v>78</v>
      </c>
      <c r="J212" s="49">
        <f t="shared" si="145"/>
        <v>4.7783624261100756E-3</v>
      </c>
      <c r="K212" s="50">
        <f t="shared" si="188"/>
        <v>29.502203820270612</v>
      </c>
      <c r="L212" s="51">
        <f t="shared" si="205"/>
        <v>8484816.2078705672</v>
      </c>
      <c r="M212" s="49">
        <f t="shared" si="206"/>
        <v>2.5052249819694731E-2</v>
      </c>
      <c r="N212" s="43">
        <f t="shared" si="207"/>
        <v>137.01243300588186</v>
      </c>
      <c r="O212" s="43">
        <f t="shared" si="208"/>
        <v>137.01243300588186</v>
      </c>
      <c r="P212" s="52">
        <f t="shared" si="189"/>
        <v>41.981264804378107</v>
      </c>
      <c r="Q212" s="52">
        <f t="shared" si="214"/>
        <v>68.077125266450452</v>
      </c>
      <c r="R212" s="54">
        <f t="shared" si="190"/>
        <v>8.8031107970115379</v>
      </c>
      <c r="S212" s="54">
        <f t="shared" si="215"/>
        <v>375.28014528558072</v>
      </c>
      <c r="T212" s="54">
        <f t="shared" si="216"/>
        <v>178.99369781025996</v>
      </c>
      <c r="U212" s="54">
        <f t="shared" si="217"/>
        <v>196.28644747532078</v>
      </c>
      <c r="V212" s="54">
        <f t="shared" si="209"/>
        <v>1754.553700700664</v>
      </c>
      <c r="W212" s="54">
        <f t="shared" si="210"/>
        <v>3882.0214375515784</v>
      </c>
      <c r="X212" s="54">
        <f t="shared" si="211"/>
        <v>4257.0671834925333</v>
      </c>
      <c r="Y212" s="54">
        <f t="shared" si="218"/>
        <v>8139.0886210441113</v>
      </c>
      <c r="Z212" s="43">
        <f t="shared" si="191"/>
        <v>27.912500000000005</v>
      </c>
      <c r="AA212" s="54">
        <f t="shared" si="192"/>
        <v>7.1901972848466906</v>
      </c>
      <c r="AB212" s="54">
        <f t="shared" si="219"/>
        <v>68.077125266450452</v>
      </c>
      <c r="AC212" s="54">
        <f t="shared" si="220"/>
        <v>7.1901972848466906</v>
      </c>
    </row>
    <row r="213" spans="1:29" x14ac:dyDescent="0.25">
      <c r="A213" s="61">
        <f t="shared" si="212"/>
        <v>29.647534873572436</v>
      </c>
      <c r="B213" s="43">
        <f t="shared" si="186"/>
        <v>510</v>
      </c>
      <c r="C213" s="42">
        <f t="shared" ref="C213:I213" si="230">C212</f>
        <v>78</v>
      </c>
      <c r="D213" s="51">
        <f t="shared" si="230"/>
        <v>100</v>
      </c>
      <c r="E213" s="56">
        <f t="shared" si="230"/>
        <v>0.2</v>
      </c>
      <c r="F213" s="57">
        <f t="shared" si="230"/>
        <v>980.23210993750001</v>
      </c>
      <c r="G213" s="58">
        <f t="shared" si="230"/>
        <v>2.6584931595742973E-4</v>
      </c>
      <c r="H213" s="58">
        <f t="shared" si="230"/>
        <v>4.3110319016750285E-4</v>
      </c>
      <c r="I213" s="48">
        <f t="shared" si="230"/>
        <v>78</v>
      </c>
      <c r="J213" s="49">
        <f t="shared" si="145"/>
        <v>4.7783624261100756E-3</v>
      </c>
      <c r="K213" s="50">
        <f t="shared" si="188"/>
        <v>29.647534873572436</v>
      </c>
      <c r="L213" s="51">
        <f t="shared" si="205"/>
        <v>8526613.3320472669</v>
      </c>
      <c r="M213" s="49">
        <f t="shared" si="206"/>
        <v>2.5052104141326453E-2</v>
      </c>
      <c r="N213" s="43">
        <f t="shared" si="207"/>
        <v>138.36482941773039</v>
      </c>
      <c r="O213" s="43">
        <f t="shared" si="208"/>
        <v>138.36482941773039</v>
      </c>
      <c r="P213" s="52">
        <f t="shared" si="189"/>
        <v>42.188069064498201</v>
      </c>
      <c r="Q213" s="52">
        <f t="shared" si="214"/>
        <v>68.41248056332951</v>
      </c>
      <c r="R213" s="54">
        <f t="shared" si="190"/>
        <v>8.8031107970115379</v>
      </c>
      <c r="S213" s="54">
        <f t="shared" si="215"/>
        <v>378.52709766627697</v>
      </c>
      <c r="T213" s="54">
        <f t="shared" si="216"/>
        <v>180.55289848222858</v>
      </c>
      <c r="U213" s="54">
        <f t="shared" si="217"/>
        <v>197.97419918404836</v>
      </c>
      <c r="V213" s="54">
        <f t="shared" si="209"/>
        <v>1769.8374863456615</v>
      </c>
      <c r="W213" s="54">
        <f t="shared" si="210"/>
        <v>3935.1272746126747</v>
      </c>
      <c r="X213" s="54">
        <f t="shared" si="211"/>
        <v>4314.8222899087468</v>
      </c>
      <c r="Y213" s="54">
        <f t="shared" si="218"/>
        <v>8249.9495645214211</v>
      </c>
      <c r="Z213" s="43">
        <f t="shared" si="191"/>
        <v>28.050000000000004</v>
      </c>
      <c r="AA213" s="54">
        <f t="shared" si="192"/>
        <v>7.1281048978932704</v>
      </c>
      <c r="AB213" s="54">
        <f t="shared" si="219"/>
        <v>68.41248056332951</v>
      </c>
      <c r="AC213" s="54">
        <f t="shared" si="220"/>
        <v>7.1281048978932704</v>
      </c>
    </row>
    <row r="214" spans="1:29" x14ac:dyDescent="0.25">
      <c r="A214" s="61">
        <f t="shared" si="212"/>
        <v>29.792865926874263</v>
      </c>
      <c r="B214" s="43">
        <f t="shared" si="186"/>
        <v>512.5</v>
      </c>
      <c r="C214" s="42">
        <f t="shared" ref="C214:I214" si="231">C213</f>
        <v>78</v>
      </c>
      <c r="D214" s="51">
        <f t="shared" si="231"/>
        <v>100</v>
      </c>
      <c r="E214" s="56">
        <f t="shared" si="231"/>
        <v>0.2</v>
      </c>
      <c r="F214" s="57">
        <f t="shared" si="231"/>
        <v>980.23210993750001</v>
      </c>
      <c r="G214" s="58">
        <f t="shared" si="231"/>
        <v>2.6584931595742973E-4</v>
      </c>
      <c r="H214" s="58">
        <f t="shared" si="231"/>
        <v>4.3110319016750285E-4</v>
      </c>
      <c r="I214" s="48">
        <f t="shared" si="231"/>
        <v>78</v>
      </c>
      <c r="J214" s="49">
        <f t="shared" si="145"/>
        <v>4.7783624261100756E-3</v>
      </c>
      <c r="K214" s="50">
        <f t="shared" si="188"/>
        <v>29.792865926874263</v>
      </c>
      <c r="L214" s="51">
        <f t="shared" si="205"/>
        <v>8568410.4562239721</v>
      </c>
      <c r="M214" s="49">
        <f t="shared" si="206"/>
        <v>2.5051959811692941E-2</v>
      </c>
      <c r="N214" s="43">
        <f t="shared" si="207"/>
        <v>139.72386717333981</v>
      </c>
      <c r="O214" s="43">
        <f t="shared" si="208"/>
        <v>139.72386717333981</v>
      </c>
      <c r="P214" s="52">
        <f t="shared" si="189"/>
        <v>42.394873324618281</v>
      </c>
      <c r="Q214" s="52">
        <f t="shared" si="214"/>
        <v>68.747835860208582</v>
      </c>
      <c r="R214" s="54">
        <f t="shared" si="190"/>
        <v>8.8031107970115379</v>
      </c>
      <c r="S214" s="54">
        <f t="shared" si="215"/>
        <v>381.78733273449495</v>
      </c>
      <c r="T214" s="54">
        <f t="shared" si="216"/>
        <v>182.1187404979581</v>
      </c>
      <c r="U214" s="54">
        <f t="shared" si="217"/>
        <v>199.66859223653688</v>
      </c>
      <c r="V214" s="54">
        <f t="shared" si="209"/>
        <v>1785.1863725747351</v>
      </c>
      <c r="W214" s="54">
        <f t="shared" si="210"/>
        <v>3988.7117309916034</v>
      </c>
      <c r="X214" s="54">
        <f t="shared" si="211"/>
        <v>4373.0834838130404</v>
      </c>
      <c r="Y214" s="54">
        <f t="shared" si="218"/>
        <v>8361.7952148046443</v>
      </c>
      <c r="Z214" s="43">
        <f t="shared" si="191"/>
        <v>28.187500000000004</v>
      </c>
      <c r="AA214" s="54">
        <f t="shared" si="192"/>
        <v>7.066818035755249</v>
      </c>
      <c r="AB214" s="54">
        <f t="shared" si="219"/>
        <v>68.747835860208582</v>
      </c>
      <c r="AC214" s="54">
        <f t="shared" si="220"/>
        <v>7.066818035755249</v>
      </c>
    </row>
    <row r="215" spans="1:29" x14ac:dyDescent="0.25">
      <c r="A215" s="61">
        <f t="shared" si="212"/>
        <v>29.938196980176087</v>
      </c>
      <c r="B215" s="43">
        <f t="shared" si="186"/>
        <v>515</v>
      </c>
      <c r="C215" s="42">
        <f t="shared" ref="C215:I215" si="232">C214</f>
        <v>78</v>
      </c>
      <c r="D215" s="51">
        <f t="shared" si="232"/>
        <v>100</v>
      </c>
      <c r="E215" s="56">
        <f t="shared" si="232"/>
        <v>0.2</v>
      </c>
      <c r="F215" s="57">
        <f t="shared" si="232"/>
        <v>980.23210993750001</v>
      </c>
      <c r="G215" s="58">
        <f t="shared" si="232"/>
        <v>2.6584931595742973E-4</v>
      </c>
      <c r="H215" s="58">
        <f t="shared" si="232"/>
        <v>4.3110319016750285E-4</v>
      </c>
      <c r="I215" s="48">
        <f t="shared" si="232"/>
        <v>78</v>
      </c>
      <c r="J215" s="49">
        <f t="shared" si="145"/>
        <v>4.7783624261100756E-3</v>
      </c>
      <c r="K215" s="50">
        <f t="shared" si="188"/>
        <v>29.938196980176087</v>
      </c>
      <c r="L215" s="51">
        <f t="shared" si="205"/>
        <v>8610207.5804006718</v>
      </c>
      <c r="M215" s="49">
        <f t="shared" si="206"/>
        <v>2.5051816811826624E-2</v>
      </c>
      <c r="N215" s="43">
        <f t="shared" si="207"/>
        <v>141.08954627058824</v>
      </c>
      <c r="O215" s="43">
        <f t="shared" si="208"/>
        <v>141.08954627058824</v>
      </c>
      <c r="P215" s="52">
        <f t="shared" si="189"/>
        <v>42.601677584738368</v>
      </c>
      <c r="Q215" s="52">
        <f t="shared" si="214"/>
        <v>69.08319115708764</v>
      </c>
      <c r="R215" s="54">
        <f t="shared" si="190"/>
        <v>8.8031107970115379</v>
      </c>
      <c r="S215" s="54">
        <f t="shared" si="215"/>
        <v>385.06085048599095</v>
      </c>
      <c r="T215" s="54">
        <f t="shared" si="216"/>
        <v>183.6912238553266</v>
      </c>
      <c r="U215" s="54">
        <f t="shared" si="217"/>
        <v>201.36962663066436</v>
      </c>
      <c r="V215" s="54">
        <f t="shared" si="209"/>
        <v>1800.6003593670841</v>
      </c>
      <c r="W215" s="54">
        <f t="shared" si="210"/>
        <v>4042.7769352774876</v>
      </c>
      <c r="X215" s="54">
        <f t="shared" si="211"/>
        <v>4431.8528937945357</v>
      </c>
      <c r="Y215" s="54">
        <f t="shared" si="218"/>
        <v>8474.6298290720224</v>
      </c>
      <c r="Z215" s="43">
        <f t="shared" si="191"/>
        <v>28.325000000000003</v>
      </c>
      <c r="AA215" s="54">
        <f t="shared" si="192"/>
        <v>7.0063227463366928</v>
      </c>
      <c r="AB215" s="54">
        <f t="shared" si="219"/>
        <v>69.08319115708764</v>
      </c>
      <c r="AC215" s="54">
        <f t="shared" si="220"/>
        <v>7.0063227463366928</v>
      </c>
    </row>
    <row r="216" spans="1:29" x14ac:dyDescent="0.25">
      <c r="A216" s="61">
        <f t="shared" si="212"/>
        <v>30.083528033477915</v>
      </c>
      <c r="B216" s="43">
        <f t="shared" si="186"/>
        <v>517.5</v>
      </c>
      <c r="C216" s="42">
        <f t="shared" ref="C216:I216" si="233">C215</f>
        <v>78</v>
      </c>
      <c r="D216" s="51">
        <f t="shared" si="233"/>
        <v>100</v>
      </c>
      <c r="E216" s="56">
        <f t="shared" si="233"/>
        <v>0.2</v>
      </c>
      <c r="F216" s="57">
        <f t="shared" si="233"/>
        <v>980.23210993750001</v>
      </c>
      <c r="G216" s="58">
        <f t="shared" si="233"/>
        <v>2.6584931595742973E-4</v>
      </c>
      <c r="H216" s="58">
        <f t="shared" si="233"/>
        <v>4.3110319016750285E-4</v>
      </c>
      <c r="I216" s="48">
        <f t="shared" si="233"/>
        <v>78</v>
      </c>
      <c r="J216" s="49">
        <f t="shared" si="145"/>
        <v>4.7783624261100756E-3</v>
      </c>
      <c r="K216" s="50">
        <f t="shared" si="188"/>
        <v>30.083528033477915</v>
      </c>
      <c r="L216" s="51">
        <f t="shared" si="205"/>
        <v>8652004.7045773752</v>
      </c>
      <c r="M216" s="49">
        <f t="shared" si="206"/>
        <v>2.5051675123116957E-2</v>
      </c>
      <c r="N216" s="43">
        <f t="shared" si="207"/>
        <v>142.46186670737356</v>
      </c>
      <c r="O216" s="43">
        <f t="shared" si="208"/>
        <v>142.46186670737356</v>
      </c>
      <c r="P216" s="52">
        <f t="shared" si="189"/>
        <v>42.808481844858463</v>
      </c>
      <c r="Q216" s="52">
        <f t="shared" si="214"/>
        <v>69.418546453966698</v>
      </c>
      <c r="R216" s="54">
        <f t="shared" si="190"/>
        <v>8.8031107970115379</v>
      </c>
      <c r="S216" s="54">
        <f t="shared" si="215"/>
        <v>388.34765091656078</v>
      </c>
      <c r="T216" s="54">
        <f t="shared" si="216"/>
        <v>185.27034855223201</v>
      </c>
      <c r="U216" s="54">
        <f t="shared" si="217"/>
        <v>203.07730236432872</v>
      </c>
      <c r="V216" s="54">
        <f t="shared" si="209"/>
        <v>1816.0794467021042</v>
      </c>
      <c r="W216" s="54">
        <f t="shared" si="210"/>
        <v>4097.3250160589769</v>
      </c>
      <c r="X216" s="54">
        <f t="shared" si="211"/>
        <v>4491.1326484418851</v>
      </c>
      <c r="Y216" s="54">
        <f t="shared" si="218"/>
        <v>8588.4576645008619</v>
      </c>
      <c r="Z216" s="43">
        <f t="shared" si="191"/>
        <v>28.462500000000002</v>
      </c>
      <c r="AA216" s="54">
        <f t="shared" si="192"/>
        <v>6.9466053799600047</v>
      </c>
      <c r="AB216" s="54">
        <f t="shared" si="219"/>
        <v>69.418546453966698</v>
      </c>
      <c r="AC216" s="54">
        <f t="shared" si="220"/>
        <v>6.9466053799600047</v>
      </c>
    </row>
    <row r="217" spans="1:29" x14ac:dyDescent="0.25">
      <c r="A217" s="61">
        <f t="shared" si="212"/>
        <v>30.228859086779739</v>
      </c>
      <c r="B217" s="43">
        <f t="shared" si="186"/>
        <v>520</v>
      </c>
      <c r="C217" s="42">
        <f t="shared" ref="C217:I217" si="234">C216</f>
        <v>78</v>
      </c>
      <c r="D217" s="51">
        <f t="shared" si="234"/>
        <v>100</v>
      </c>
      <c r="E217" s="56">
        <f t="shared" si="234"/>
        <v>0.2</v>
      </c>
      <c r="F217" s="57">
        <f t="shared" si="234"/>
        <v>980.23210993750001</v>
      </c>
      <c r="G217" s="58">
        <f t="shared" si="234"/>
        <v>2.6584931595742973E-4</v>
      </c>
      <c r="H217" s="58">
        <f t="shared" si="234"/>
        <v>4.3110319016750285E-4</v>
      </c>
      <c r="I217" s="48">
        <f t="shared" si="234"/>
        <v>78</v>
      </c>
      <c r="J217" s="49">
        <f t="shared" si="145"/>
        <v>4.7783624261100756E-3</v>
      </c>
      <c r="K217" s="50">
        <f t="shared" si="188"/>
        <v>30.228859086779739</v>
      </c>
      <c r="L217" s="51">
        <f t="shared" si="205"/>
        <v>8693801.8287540786</v>
      </c>
      <c r="M217" s="49">
        <f t="shared" si="206"/>
        <v>2.5051534727301962E-2</v>
      </c>
      <c r="N217" s="43">
        <f t="shared" si="207"/>
        <v>143.8408284816127</v>
      </c>
      <c r="O217" s="43">
        <f t="shared" si="208"/>
        <v>143.8408284816127</v>
      </c>
      <c r="P217" s="52">
        <f t="shared" si="189"/>
        <v>43.01528610497855</v>
      </c>
      <c r="Q217" s="52">
        <f t="shared" si="214"/>
        <v>69.753901750845785</v>
      </c>
      <c r="R217" s="54">
        <f t="shared" si="190"/>
        <v>8.8031107970115379</v>
      </c>
      <c r="S217" s="54">
        <f t="shared" si="215"/>
        <v>391.64773402203821</v>
      </c>
      <c r="T217" s="54">
        <f t="shared" si="216"/>
        <v>186.85611458659125</v>
      </c>
      <c r="U217" s="54">
        <f t="shared" si="217"/>
        <v>204.79161943544696</v>
      </c>
      <c r="V217" s="54">
        <f t="shared" si="209"/>
        <v>1831.6236345593761</v>
      </c>
      <c r="W217" s="54">
        <f t="shared" si="210"/>
        <v>4152.3581019242492</v>
      </c>
      <c r="X217" s="54">
        <f t="shared" si="211"/>
        <v>4550.9248763432661</v>
      </c>
      <c r="Y217" s="54">
        <f t="shared" si="218"/>
        <v>8703.2829782675144</v>
      </c>
      <c r="Z217" s="43">
        <f t="shared" si="191"/>
        <v>28.600000000000005</v>
      </c>
      <c r="AA217" s="54">
        <f t="shared" si="192"/>
        <v>6.8876525814925369</v>
      </c>
      <c r="AB217" s="54">
        <f t="shared" si="219"/>
        <v>69.753901750845785</v>
      </c>
      <c r="AC217" s="54">
        <f t="shared" si="220"/>
        <v>6.8876525814925369</v>
      </c>
    </row>
    <row r="218" spans="1:29" x14ac:dyDescent="0.25">
      <c r="A218" s="61">
        <f t="shared" si="212"/>
        <v>30.374190140081566</v>
      </c>
      <c r="B218" s="43">
        <f t="shared" si="186"/>
        <v>522.5</v>
      </c>
      <c r="C218" s="42">
        <f t="shared" ref="C218:I218" si="235">C217</f>
        <v>78</v>
      </c>
      <c r="D218" s="51">
        <f t="shared" si="235"/>
        <v>100</v>
      </c>
      <c r="E218" s="56">
        <f t="shared" si="235"/>
        <v>0.2</v>
      </c>
      <c r="F218" s="57">
        <f t="shared" si="235"/>
        <v>980.23210993750001</v>
      </c>
      <c r="G218" s="58">
        <f t="shared" si="235"/>
        <v>2.6584931595742973E-4</v>
      </c>
      <c r="H218" s="58">
        <f t="shared" si="235"/>
        <v>4.3110319016750285E-4</v>
      </c>
      <c r="I218" s="48">
        <f t="shared" si="235"/>
        <v>78</v>
      </c>
      <c r="J218" s="49">
        <f t="shared" ref="J218:J229" si="236">PI()*(I218/2000)^2</f>
        <v>4.7783624261100756E-3</v>
      </c>
      <c r="K218" s="50">
        <f t="shared" si="188"/>
        <v>30.374190140081566</v>
      </c>
      <c r="L218" s="51">
        <f t="shared" si="205"/>
        <v>8735598.9529307801</v>
      </c>
      <c r="M218" s="49">
        <f t="shared" si="206"/>
        <v>2.5051395606460136E-2</v>
      </c>
      <c r="N218" s="43">
        <f t="shared" si="207"/>
        <v>145.22643159124192</v>
      </c>
      <c r="O218" s="43">
        <f t="shared" si="208"/>
        <v>145.22643159124192</v>
      </c>
      <c r="P218" s="52">
        <f t="shared" si="189"/>
        <v>43.222090365098651</v>
      </c>
      <c r="Q218" s="52">
        <f t="shared" si="214"/>
        <v>70.089257047724857</v>
      </c>
      <c r="R218" s="54">
        <f t="shared" si="190"/>
        <v>8.8031107970115379</v>
      </c>
      <c r="S218" s="54">
        <f t="shared" si="215"/>
        <v>394.96109979829583</v>
      </c>
      <c r="T218" s="54">
        <f t="shared" si="216"/>
        <v>188.44852195634058</v>
      </c>
      <c r="U218" s="54">
        <f t="shared" si="217"/>
        <v>206.51257784195525</v>
      </c>
      <c r="V218" s="54">
        <f t="shared" si="209"/>
        <v>1847.2329229186703</v>
      </c>
      <c r="W218" s="54">
        <f t="shared" si="210"/>
        <v>4207.878321461023</v>
      </c>
      <c r="X218" s="54">
        <f t="shared" si="211"/>
        <v>4611.2317060863934</v>
      </c>
      <c r="Y218" s="54">
        <f t="shared" si="218"/>
        <v>8819.1100275474164</v>
      </c>
      <c r="Z218" s="43">
        <f t="shared" si="191"/>
        <v>28.737500000000004</v>
      </c>
      <c r="AA218" s="54">
        <f t="shared" si="192"/>
        <v>6.8294512827124763</v>
      </c>
      <c r="AB218" s="54">
        <f t="shared" si="219"/>
        <v>70.089257047724857</v>
      </c>
      <c r="AC218" s="54">
        <f t="shared" si="220"/>
        <v>6.8294512827124763</v>
      </c>
    </row>
    <row r="219" spans="1:29" x14ac:dyDescent="0.25">
      <c r="A219" s="61">
        <f t="shared" si="212"/>
        <v>30.51952119338339</v>
      </c>
      <c r="B219" s="43">
        <f t="shared" si="186"/>
        <v>525</v>
      </c>
      <c r="C219" s="42">
        <f t="shared" ref="C219:I219" si="237">C218</f>
        <v>78</v>
      </c>
      <c r="D219" s="51">
        <f t="shared" si="237"/>
        <v>100</v>
      </c>
      <c r="E219" s="56">
        <f t="shared" si="237"/>
        <v>0.2</v>
      </c>
      <c r="F219" s="57">
        <f t="shared" si="237"/>
        <v>980.23210993750001</v>
      </c>
      <c r="G219" s="58">
        <f t="shared" si="237"/>
        <v>2.6584931595742973E-4</v>
      </c>
      <c r="H219" s="58">
        <f t="shared" si="237"/>
        <v>4.3110319016750285E-4</v>
      </c>
      <c r="I219" s="48">
        <f t="shared" si="237"/>
        <v>78</v>
      </c>
      <c r="J219" s="49">
        <f t="shared" si="236"/>
        <v>4.7783624261100756E-3</v>
      </c>
      <c r="K219" s="50">
        <f t="shared" si="188"/>
        <v>30.51952119338339</v>
      </c>
      <c r="L219" s="51">
        <f t="shared" si="205"/>
        <v>8777396.0771074817</v>
      </c>
      <c r="M219" s="49">
        <f t="shared" si="206"/>
        <v>2.5051257743002452E-2</v>
      </c>
      <c r="N219" s="43">
        <f t="shared" si="207"/>
        <v>146.61867603421618</v>
      </c>
      <c r="O219" s="43">
        <f t="shared" si="208"/>
        <v>146.61867603421618</v>
      </c>
      <c r="P219" s="52">
        <f t="shared" si="189"/>
        <v>43.428894625218732</v>
      </c>
      <c r="Q219" s="52">
        <f t="shared" si="214"/>
        <v>70.424612344603929</v>
      </c>
      <c r="R219" s="54">
        <f t="shared" si="190"/>
        <v>8.8031107970115379</v>
      </c>
      <c r="S219" s="54">
        <f t="shared" si="215"/>
        <v>398.28774824124349</v>
      </c>
      <c r="T219" s="54">
        <f t="shared" si="216"/>
        <v>190.04757065943491</v>
      </c>
      <c r="U219" s="54">
        <f t="shared" si="217"/>
        <v>208.24017758180858</v>
      </c>
      <c r="V219" s="54">
        <f t="shared" si="209"/>
        <v>1862.9073117599401</v>
      </c>
      <c r="W219" s="54">
        <f t="shared" si="210"/>
        <v>4263.8878032565526</v>
      </c>
      <c r="X219" s="54">
        <f t="shared" si="211"/>
        <v>4672.0552662585251</v>
      </c>
      <c r="Y219" s="54">
        <f t="shared" si="218"/>
        <v>8935.9430695150768</v>
      </c>
      <c r="Z219" s="43">
        <f t="shared" si="191"/>
        <v>28.875000000000004</v>
      </c>
      <c r="AA219" s="54">
        <f t="shared" si="192"/>
        <v>6.7719886949057777</v>
      </c>
      <c r="AB219" s="54">
        <f t="shared" si="219"/>
        <v>70.424612344603929</v>
      </c>
      <c r="AC219" s="54">
        <f t="shared" si="220"/>
        <v>6.7719886949057777</v>
      </c>
    </row>
    <row r="220" spans="1:29" x14ac:dyDescent="0.25">
      <c r="A220" s="61">
        <f t="shared" si="212"/>
        <v>30.664852246685218</v>
      </c>
      <c r="B220" s="43">
        <f t="shared" si="186"/>
        <v>527.5</v>
      </c>
      <c r="C220" s="42">
        <f t="shared" ref="C220:I220" si="238">C219</f>
        <v>78</v>
      </c>
      <c r="D220" s="51">
        <f t="shared" si="238"/>
        <v>100</v>
      </c>
      <c r="E220" s="56">
        <f t="shared" si="238"/>
        <v>0.2</v>
      </c>
      <c r="F220" s="57">
        <f t="shared" si="238"/>
        <v>980.23210993750001</v>
      </c>
      <c r="G220" s="58">
        <f t="shared" si="238"/>
        <v>2.6584931595742973E-4</v>
      </c>
      <c r="H220" s="58">
        <f t="shared" si="238"/>
        <v>4.3110319016750285E-4</v>
      </c>
      <c r="I220" s="48">
        <f t="shared" si="238"/>
        <v>78</v>
      </c>
      <c r="J220" s="49">
        <f t="shared" si="236"/>
        <v>4.7783624261100756E-3</v>
      </c>
      <c r="K220" s="50">
        <f t="shared" si="188"/>
        <v>30.664852246685218</v>
      </c>
      <c r="L220" s="51">
        <f t="shared" si="205"/>
        <v>8819193.2012841832</v>
      </c>
      <c r="M220" s="49">
        <f t="shared" si="206"/>
        <v>2.5051121119664697E-2</v>
      </c>
      <c r="N220" s="43">
        <f t="shared" si="207"/>
        <v>148.01756180850899</v>
      </c>
      <c r="O220" s="43">
        <f t="shared" si="208"/>
        <v>148.01756180850899</v>
      </c>
      <c r="P220" s="52">
        <f t="shared" si="189"/>
        <v>43.635698885338819</v>
      </c>
      <c r="Q220" s="52">
        <f t="shared" si="214"/>
        <v>70.759967641483001</v>
      </c>
      <c r="R220" s="54">
        <f t="shared" si="190"/>
        <v>8.8031107970115379</v>
      </c>
      <c r="S220" s="54">
        <f t="shared" si="215"/>
        <v>401.62767934682824</v>
      </c>
      <c r="T220" s="54">
        <f t="shared" si="216"/>
        <v>191.65326069384781</v>
      </c>
      <c r="U220" s="54">
        <f t="shared" si="217"/>
        <v>209.97441865298046</v>
      </c>
      <c r="V220" s="54">
        <f t="shared" si="209"/>
        <v>1878.6468010633218</v>
      </c>
      <c r="W220" s="54">
        <f t="shared" si="210"/>
        <v>4320.3886758976378</v>
      </c>
      <c r="X220" s="54">
        <f t="shared" si="211"/>
        <v>4733.3976854464618</v>
      </c>
      <c r="Y220" s="54">
        <f t="shared" si="218"/>
        <v>9053.7863613441004</v>
      </c>
      <c r="Z220" s="43">
        <f t="shared" si="191"/>
        <v>29.012500000000003</v>
      </c>
      <c r="AA220" s="54">
        <f t="shared" si="192"/>
        <v>6.7152523016860606</v>
      </c>
      <c r="AB220" s="54">
        <f t="shared" si="219"/>
        <v>70.759967641483001</v>
      </c>
      <c r="AC220" s="54">
        <f t="shared" si="220"/>
        <v>6.7152523016860606</v>
      </c>
    </row>
    <row r="221" spans="1:29" x14ac:dyDescent="0.25">
      <c r="A221" s="61">
        <f t="shared" si="212"/>
        <v>30.810183299987042</v>
      </c>
      <c r="B221" s="43">
        <f t="shared" si="186"/>
        <v>530</v>
      </c>
      <c r="C221" s="42">
        <f t="shared" ref="C221:I221" si="239">C220</f>
        <v>78</v>
      </c>
      <c r="D221" s="51">
        <f t="shared" si="239"/>
        <v>100</v>
      </c>
      <c r="E221" s="56">
        <f t="shared" si="239"/>
        <v>0.2</v>
      </c>
      <c r="F221" s="57">
        <f t="shared" si="239"/>
        <v>980.23210993750001</v>
      </c>
      <c r="G221" s="58">
        <f t="shared" si="239"/>
        <v>2.6584931595742973E-4</v>
      </c>
      <c r="H221" s="58">
        <f t="shared" si="239"/>
        <v>4.3110319016750285E-4</v>
      </c>
      <c r="I221" s="48">
        <f t="shared" si="239"/>
        <v>78</v>
      </c>
      <c r="J221" s="49">
        <f t="shared" si="236"/>
        <v>4.7783624261100756E-3</v>
      </c>
      <c r="K221" s="50">
        <f t="shared" si="188"/>
        <v>30.810183299987042</v>
      </c>
      <c r="L221" s="51">
        <f t="shared" si="205"/>
        <v>8860990.3254608866</v>
      </c>
      <c r="M221" s="49">
        <f t="shared" si="206"/>
        <v>2.5050985719499923E-2</v>
      </c>
      <c r="N221" s="43">
        <f t="shared" si="207"/>
        <v>149.42308891211209</v>
      </c>
      <c r="O221" s="43">
        <f t="shared" si="208"/>
        <v>149.42308891211209</v>
      </c>
      <c r="P221" s="52">
        <f t="shared" si="189"/>
        <v>43.842503145458913</v>
      </c>
      <c r="Q221" s="52">
        <f t="shared" si="214"/>
        <v>71.09532293836206</v>
      </c>
      <c r="R221" s="54">
        <f t="shared" si="190"/>
        <v>8.8031107970115379</v>
      </c>
      <c r="S221" s="54">
        <f t="shared" si="215"/>
        <v>404.98089311103365</v>
      </c>
      <c r="T221" s="54">
        <f t="shared" si="216"/>
        <v>193.26559205757101</v>
      </c>
      <c r="U221" s="54">
        <f t="shared" si="217"/>
        <v>211.71530105346261</v>
      </c>
      <c r="V221" s="54">
        <f t="shared" si="209"/>
        <v>1894.4513908091296</v>
      </c>
      <c r="W221" s="54">
        <f t="shared" si="210"/>
        <v>4377.3830679706252</v>
      </c>
      <c r="X221" s="54">
        <f t="shared" si="211"/>
        <v>4795.2610922365457</v>
      </c>
      <c r="Y221" s="54">
        <f t="shared" si="218"/>
        <v>9172.6441602071718</v>
      </c>
      <c r="Z221" s="43">
        <f t="shared" si="191"/>
        <v>29.150000000000002</v>
      </c>
      <c r="AA221" s="54">
        <f t="shared" si="192"/>
        <v>6.6592298520298501</v>
      </c>
      <c r="AB221" s="54">
        <f t="shared" si="219"/>
        <v>71.09532293836206</v>
      </c>
      <c r="AC221" s="54">
        <f t="shared" si="220"/>
        <v>6.6592298520298501</v>
      </c>
    </row>
    <row r="222" spans="1:29" x14ac:dyDescent="0.25">
      <c r="A222" s="61">
        <f t="shared" si="212"/>
        <v>30.955514353288869</v>
      </c>
      <c r="B222" s="43">
        <f t="shared" si="186"/>
        <v>532.5</v>
      </c>
      <c r="C222" s="42">
        <f t="shared" ref="C222:I222" si="240">C221</f>
        <v>78</v>
      </c>
      <c r="D222" s="51">
        <f t="shared" si="240"/>
        <v>100</v>
      </c>
      <c r="E222" s="56">
        <f t="shared" si="240"/>
        <v>0.2</v>
      </c>
      <c r="F222" s="57">
        <f t="shared" si="240"/>
        <v>980.23210993750001</v>
      </c>
      <c r="G222" s="58">
        <f t="shared" si="240"/>
        <v>2.6584931595742973E-4</v>
      </c>
      <c r="H222" s="58">
        <f t="shared" si="240"/>
        <v>4.3110319016750285E-4</v>
      </c>
      <c r="I222" s="48">
        <f t="shared" si="240"/>
        <v>78</v>
      </c>
      <c r="J222" s="49">
        <f t="shared" si="236"/>
        <v>4.7783624261100756E-3</v>
      </c>
      <c r="K222" s="50">
        <f t="shared" si="188"/>
        <v>30.955514353288869</v>
      </c>
      <c r="L222" s="51">
        <f t="shared" si="205"/>
        <v>8902787.4496375881</v>
      </c>
      <c r="M222" s="49">
        <f t="shared" si="206"/>
        <v>2.5050851525871193E-2</v>
      </c>
      <c r="N222" s="43">
        <f t="shared" si="207"/>
        <v>150.83525734303535</v>
      </c>
      <c r="O222" s="43">
        <f t="shared" si="208"/>
        <v>150.83525734303535</v>
      </c>
      <c r="P222" s="52">
        <f t="shared" si="189"/>
        <v>44.049307405579007</v>
      </c>
      <c r="Q222" s="52">
        <f t="shared" si="214"/>
        <v>71.430678235241132</v>
      </c>
      <c r="R222" s="54">
        <f t="shared" si="190"/>
        <v>8.8031107970115379</v>
      </c>
      <c r="S222" s="54">
        <f t="shared" si="215"/>
        <v>408.34738952987931</v>
      </c>
      <c r="T222" s="54">
        <f t="shared" si="216"/>
        <v>194.88456474861437</v>
      </c>
      <c r="U222" s="54">
        <f t="shared" si="217"/>
        <v>213.46282478126494</v>
      </c>
      <c r="V222" s="54">
        <f t="shared" si="209"/>
        <v>1910.3210809778559</v>
      </c>
      <c r="W222" s="54">
        <f t="shared" si="210"/>
        <v>4434.8731080614161</v>
      </c>
      <c r="X222" s="54">
        <f t="shared" si="211"/>
        <v>4857.6476152146834</v>
      </c>
      <c r="Y222" s="54">
        <f t="shared" si="218"/>
        <v>9292.5207232760986</v>
      </c>
      <c r="Z222" s="43">
        <f t="shared" si="191"/>
        <v>29.287500000000005</v>
      </c>
      <c r="AA222" s="54">
        <f t="shared" si="192"/>
        <v>6.6039093535197528</v>
      </c>
      <c r="AB222" s="54">
        <f t="shared" si="219"/>
        <v>71.430678235241132</v>
      </c>
      <c r="AC222" s="54">
        <f t="shared" si="220"/>
        <v>6.6039093535197528</v>
      </c>
    </row>
    <row r="223" spans="1:29" x14ac:dyDescent="0.25">
      <c r="A223" s="61">
        <f t="shared" si="212"/>
        <v>31.100845406590693</v>
      </c>
      <c r="B223" s="43">
        <f t="shared" si="186"/>
        <v>535</v>
      </c>
      <c r="C223" s="42">
        <f t="shared" ref="C223:I223" si="241">C222</f>
        <v>78</v>
      </c>
      <c r="D223" s="51">
        <f t="shared" si="241"/>
        <v>100</v>
      </c>
      <c r="E223" s="56">
        <f t="shared" si="241"/>
        <v>0.2</v>
      </c>
      <c r="F223" s="57">
        <f t="shared" si="241"/>
        <v>980.23210993750001</v>
      </c>
      <c r="G223" s="58">
        <f t="shared" si="241"/>
        <v>2.6584931595742973E-4</v>
      </c>
      <c r="H223" s="58">
        <f t="shared" si="241"/>
        <v>4.3110319016750285E-4</v>
      </c>
      <c r="I223" s="48">
        <f t="shared" si="241"/>
        <v>78</v>
      </c>
      <c r="J223" s="49">
        <f t="shared" si="236"/>
        <v>4.7783624261100756E-3</v>
      </c>
      <c r="K223" s="50">
        <f t="shared" si="188"/>
        <v>31.100845406590693</v>
      </c>
      <c r="L223" s="51">
        <f t="shared" si="205"/>
        <v>8944584.5738142915</v>
      </c>
      <c r="M223" s="49">
        <f t="shared" si="206"/>
        <v>2.505071852244449E-2</v>
      </c>
      <c r="N223" s="43">
        <f t="shared" si="207"/>
        <v>152.25406709930647</v>
      </c>
      <c r="O223" s="43">
        <f t="shared" si="208"/>
        <v>152.25406709930647</v>
      </c>
      <c r="P223" s="52">
        <f t="shared" si="189"/>
        <v>44.256111665699088</v>
      </c>
      <c r="Q223" s="52">
        <f t="shared" si="214"/>
        <v>71.76603353212019</v>
      </c>
      <c r="R223" s="54">
        <f t="shared" si="190"/>
        <v>8.8031107970115379</v>
      </c>
      <c r="S223" s="54">
        <f t="shared" si="215"/>
        <v>411.72716859942068</v>
      </c>
      <c r="T223" s="54">
        <f t="shared" si="216"/>
        <v>196.51017876500555</v>
      </c>
      <c r="U223" s="54">
        <f t="shared" si="217"/>
        <v>215.21698983441513</v>
      </c>
      <c r="V223" s="54">
        <f t="shared" si="209"/>
        <v>1926.2558715501668</v>
      </c>
      <c r="W223" s="54">
        <f t="shared" si="210"/>
        <v>4492.8609247554687</v>
      </c>
      <c r="X223" s="54">
        <f t="shared" si="211"/>
        <v>4920.5593829663285</v>
      </c>
      <c r="Y223" s="54">
        <f t="shared" si="218"/>
        <v>9413.4203077217971</v>
      </c>
      <c r="Z223" s="43">
        <f t="shared" si="191"/>
        <v>29.425000000000004</v>
      </c>
      <c r="AA223" s="54">
        <f t="shared" si="192"/>
        <v>6.5492790657884665</v>
      </c>
      <c r="AB223" s="54">
        <f t="shared" si="219"/>
        <v>71.76603353212019</v>
      </c>
      <c r="AC223" s="54">
        <f t="shared" si="220"/>
        <v>6.5492790657884665</v>
      </c>
    </row>
    <row r="224" spans="1:29" x14ac:dyDescent="0.25">
      <c r="A224" s="61">
        <f t="shared" si="212"/>
        <v>31.246176459892521</v>
      </c>
      <c r="B224" s="43">
        <f t="shared" si="186"/>
        <v>537.5</v>
      </c>
      <c r="C224" s="42">
        <f t="shared" ref="C224:I224" si="242">C223</f>
        <v>78</v>
      </c>
      <c r="D224" s="51">
        <f t="shared" si="242"/>
        <v>100</v>
      </c>
      <c r="E224" s="56">
        <f t="shared" si="242"/>
        <v>0.2</v>
      </c>
      <c r="F224" s="57">
        <f t="shared" si="242"/>
        <v>980.23210993750001</v>
      </c>
      <c r="G224" s="58">
        <f t="shared" si="242"/>
        <v>2.6584931595742973E-4</v>
      </c>
      <c r="H224" s="58">
        <f t="shared" si="242"/>
        <v>4.3110319016750285E-4</v>
      </c>
      <c r="I224" s="48">
        <f t="shared" si="242"/>
        <v>78</v>
      </c>
      <c r="J224" s="49">
        <f t="shared" si="236"/>
        <v>4.7783624261100756E-3</v>
      </c>
      <c r="K224" s="50">
        <f t="shared" si="188"/>
        <v>31.246176459892521</v>
      </c>
      <c r="L224" s="51">
        <f t="shared" si="205"/>
        <v>8986381.6979909912</v>
      </c>
      <c r="M224" s="49">
        <f t="shared" si="206"/>
        <v>2.5050586693181772E-2</v>
      </c>
      <c r="N224" s="43">
        <f t="shared" si="207"/>
        <v>153.67951817897057</v>
      </c>
      <c r="O224" s="43">
        <f t="shared" si="208"/>
        <v>153.67951817897057</v>
      </c>
      <c r="P224" s="52">
        <f t="shared" si="189"/>
        <v>44.462915925819175</v>
      </c>
      <c r="Q224" s="52">
        <f t="shared" si="214"/>
        <v>72.101388828999262</v>
      </c>
      <c r="R224" s="54">
        <f t="shared" si="190"/>
        <v>8.8031107970115379</v>
      </c>
      <c r="S224" s="54">
        <f t="shared" si="215"/>
        <v>415.12023031574802</v>
      </c>
      <c r="T224" s="54">
        <f t="shared" si="216"/>
        <v>198.14243410478974</v>
      </c>
      <c r="U224" s="54">
        <f t="shared" si="217"/>
        <v>216.9777962109583</v>
      </c>
      <c r="V224" s="54">
        <f t="shared" si="209"/>
        <v>1942.255762506901</v>
      </c>
      <c r="W224" s="54">
        <f t="shared" si="210"/>
        <v>4551.348646637799</v>
      </c>
      <c r="X224" s="54">
        <f t="shared" si="211"/>
        <v>4983.9985240765</v>
      </c>
      <c r="Y224" s="54">
        <f t="shared" si="218"/>
        <v>9535.3471707142999</v>
      </c>
      <c r="Z224" s="43">
        <f t="shared" si="191"/>
        <v>29.562500000000004</v>
      </c>
      <c r="AA224" s="54">
        <f t="shared" si="192"/>
        <v>6.495327494156836</v>
      </c>
      <c r="AB224" s="54">
        <f t="shared" si="219"/>
        <v>72.101388828999262</v>
      </c>
      <c r="AC224" s="54">
        <f t="shared" si="220"/>
        <v>6.495327494156836</v>
      </c>
    </row>
    <row r="225" spans="1:29" x14ac:dyDescent="0.25">
      <c r="A225" s="61">
        <f t="shared" si="212"/>
        <v>31.391507513194345</v>
      </c>
      <c r="B225" s="43">
        <f t="shared" si="186"/>
        <v>540</v>
      </c>
      <c r="C225" s="42">
        <f t="shared" ref="C225:I225" si="243">C224</f>
        <v>78</v>
      </c>
      <c r="D225" s="51">
        <f t="shared" si="243"/>
        <v>100</v>
      </c>
      <c r="E225" s="56">
        <f t="shared" si="243"/>
        <v>0.2</v>
      </c>
      <c r="F225" s="57">
        <f t="shared" si="243"/>
        <v>980.23210993750001</v>
      </c>
      <c r="G225" s="58">
        <f t="shared" si="243"/>
        <v>2.6584931595742973E-4</v>
      </c>
      <c r="H225" s="58">
        <f t="shared" si="243"/>
        <v>4.3110319016750285E-4</v>
      </c>
      <c r="I225" s="48">
        <f t="shared" si="243"/>
        <v>78</v>
      </c>
      <c r="J225" s="49">
        <f t="shared" si="236"/>
        <v>4.7783624261100756E-3</v>
      </c>
      <c r="K225" s="50">
        <f t="shared" si="188"/>
        <v>31.391507513194345</v>
      </c>
      <c r="L225" s="51">
        <f t="shared" si="205"/>
        <v>9028178.8221676946</v>
      </c>
      <c r="M225" s="49">
        <f t="shared" si="206"/>
        <v>2.5050456022334324E-2</v>
      </c>
      <c r="N225" s="43">
        <f t="shared" si="207"/>
        <v>155.11161058009009</v>
      </c>
      <c r="O225" s="43">
        <f t="shared" si="208"/>
        <v>155.11161058009009</v>
      </c>
      <c r="P225" s="52">
        <f t="shared" si="189"/>
        <v>44.669720185939269</v>
      </c>
      <c r="Q225" s="52">
        <f t="shared" si="214"/>
        <v>72.43674412587832</v>
      </c>
      <c r="R225" s="54">
        <f t="shared" si="190"/>
        <v>8.8031107970115379</v>
      </c>
      <c r="S225" s="54">
        <f t="shared" si="215"/>
        <v>418.52657467498619</v>
      </c>
      <c r="T225" s="54">
        <f t="shared" si="216"/>
        <v>199.78133076602936</v>
      </c>
      <c r="U225" s="54">
        <f t="shared" si="217"/>
        <v>218.74524390895687</v>
      </c>
      <c r="V225" s="54">
        <f t="shared" si="209"/>
        <v>1958.3207538290653</v>
      </c>
      <c r="W225" s="54">
        <f t="shared" si="210"/>
        <v>4610.338402292984</v>
      </c>
      <c r="X225" s="54">
        <f t="shared" si="211"/>
        <v>5047.9671671297738</v>
      </c>
      <c r="Y225" s="54">
        <f t="shared" si="218"/>
        <v>9658.3055694227587</v>
      </c>
      <c r="Z225" s="43">
        <f t="shared" si="191"/>
        <v>29.700000000000003</v>
      </c>
      <c r="AA225" s="54">
        <f t="shared" si="192"/>
        <v>6.4420433834593354</v>
      </c>
      <c r="AB225" s="54">
        <f t="shared" si="219"/>
        <v>72.43674412587832</v>
      </c>
      <c r="AC225" s="54">
        <f t="shared" si="220"/>
        <v>6.4420433834593354</v>
      </c>
    </row>
    <row r="226" spans="1:29" x14ac:dyDescent="0.25">
      <c r="A226" s="61">
        <f t="shared" si="212"/>
        <v>31.536838566496169</v>
      </c>
      <c r="B226" s="43">
        <f t="shared" si="186"/>
        <v>542.5</v>
      </c>
      <c r="C226" s="42">
        <f t="shared" ref="C226:I226" si="244">C225</f>
        <v>78</v>
      </c>
      <c r="D226" s="51">
        <f t="shared" si="244"/>
        <v>100</v>
      </c>
      <c r="E226" s="56">
        <f t="shared" si="244"/>
        <v>0.2</v>
      </c>
      <c r="F226" s="57">
        <f t="shared" si="244"/>
        <v>980.23210993750001</v>
      </c>
      <c r="G226" s="58">
        <f t="shared" si="244"/>
        <v>2.6584931595742973E-4</v>
      </c>
      <c r="H226" s="58">
        <f t="shared" si="244"/>
        <v>4.3110319016750285E-4</v>
      </c>
      <c r="I226" s="48">
        <f t="shared" si="244"/>
        <v>78</v>
      </c>
      <c r="J226" s="49">
        <f t="shared" si="236"/>
        <v>4.7783624261100756E-3</v>
      </c>
      <c r="K226" s="50">
        <f t="shared" si="188"/>
        <v>31.536838566496169</v>
      </c>
      <c r="L226" s="51">
        <f t="shared" si="205"/>
        <v>9069975.9463443961</v>
      </c>
      <c r="M226" s="49">
        <f t="shared" si="206"/>
        <v>2.5050326494436195E-2</v>
      </c>
      <c r="N226" s="43">
        <f t="shared" si="207"/>
        <v>156.55034430074474</v>
      </c>
      <c r="O226" s="43">
        <f t="shared" si="208"/>
        <v>156.55034430074474</v>
      </c>
      <c r="P226" s="52">
        <f t="shared" si="189"/>
        <v>44.876524446059356</v>
      </c>
      <c r="Q226" s="52">
        <f t="shared" si="214"/>
        <v>72.772099422757378</v>
      </c>
      <c r="R226" s="54">
        <f t="shared" si="190"/>
        <v>8.8031107970115379</v>
      </c>
      <c r="S226" s="54">
        <f t="shared" si="215"/>
        <v>421.94620167329469</v>
      </c>
      <c r="T226" s="54">
        <f t="shared" si="216"/>
        <v>201.4268687468041</v>
      </c>
      <c r="U226" s="54">
        <f t="shared" si="217"/>
        <v>220.51933292649059</v>
      </c>
      <c r="V226" s="54">
        <f t="shared" si="209"/>
        <v>1974.4508454978366</v>
      </c>
      <c r="W226" s="54">
        <f t="shared" si="210"/>
        <v>4669.8323203051805</v>
      </c>
      <c r="X226" s="54">
        <f t="shared" si="211"/>
        <v>5112.4674407103057</v>
      </c>
      <c r="Y226" s="54">
        <f t="shared" si="218"/>
        <v>9782.2997610154853</v>
      </c>
      <c r="Z226" s="43">
        <f t="shared" si="191"/>
        <v>29.837500000000002</v>
      </c>
      <c r="AA226" s="54">
        <f t="shared" si="192"/>
        <v>6.3894157120506803</v>
      </c>
      <c r="AB226" s="54">
        <f t="shared" si="219"/>
        <v>72.772099422757378</v>
      </c>
      <c r="AC226" s="54">
        <f t="shared" si="220"/>
        <v>6.3894157120506803</v>
      </c>
    </row>
    <row r="227" spans="1:29" x14ac:dyDescent="0.25">
      <c r="A227" s="61">
        <f t="shared" si="212"/>
        <v>31.682169619797996</v>
      </c>
      <c r="B227" s="43">
        <f t="shared" si="186"/>
        <v>545</v>
      </c>
      <c r="C227" s="42">
        <f t="shared" ref="C227:I227" si="245">C226</f>
        <v>78</v>
      </c>
      <c r="D227" s="51">
        <f t="shared" si="245"/>
        <v>100</v>
      </c>
      <c r="E227" s="56">
        <f t="shared" si="245"/>
        <v>0.2</v>
      </c>
      <c r="F227" s="57">
        <f t="shared" si="245"/>
        <v>980.23210993750001</v>
      </c>
      <c r="G227" s="58">
        <f t="shared" si="245"/>
        <v>2.6584931595742973E-4</v>
      </c>
      <c r="H227" s="58">
        <f t="shared" si="245"/>
        <v>4.3110319016750285E-4</v>
      </c>
      <c r="I227" s="48">
        <f t="shared" si="245"/>
        <v>78</v>
      </c>
      <c r="J227" s="49">
        <f t="shared" si="236"/>
        <v>4.7783624261100756E-3</v>
      </c>
      <c r="K227" s="50">
        <f t="shared" si="188"/>
        <v>31.682169619797996</v>
      </c>
      <c r="L227" s="51">
        <f t="shared" si="205"/>
        <v>9111773.0705210995</v>
      </c>
      <c r="M227" s="49">
        <f t="shared" si="206"/>
        <v>2.5050198094297857E-2</v>
      </c>
      <c r="N227" s="43">
        <f t="shared" si="207"/>
        <v>157.99571933903079</v>
      </c>
      <c r="O227" s="43">
        <f t="shared" si="208"/>
        <v>157.99571933903079</v>
      </c>
      <c r="P227" s="52">
        <f t="shared" si="189"/>
        <v>45.083328706179451</v>
      </c>
      <c r="Q227" s="52">
        <f t="shared" si="214"/>
        <v>73.107454719636451</v>
      </c>
      <c r="R227" s="54">
        <f t="shared" si="190"/>
        <v>8.8031107970115379</v>
      </c>
      <c r="S227" s="54">
        <f t="shared" si="215"/>
        <v>425.37911130686592</v>
      </c>
      <c r="T227" s="54">
        <f t="shared" si="216"/>
        <v>203.07904804521024</v>
      </c>
      <c r="U227" s="54">
        <f t="shared" si="217"/>
        <v>222.30006326165571</v>
      </c>
      <c r="V227" s="54">
        <f t="shared" si="209"/>
        <v>1990.6460374945536</v>
      </c>
      <c r="W227" s="54">
        <f t="shared" si="210"/>
        <v>4729.8325292581012</v>
      </c>
      <c r="X227" s="54">
        <f t="shared" si="211"/>
        <v>5177.5014734018096</v>
      </c>
      <c r="Y227" s="54">
        <f t="shared" si="218"/>
        <v>9907.3340026599108</v>
      </c>
      <c r="Z227" s="43">
        <f t="shared" si="191"/>
        <v>29.975000000000005</v>
      </c>
      <c r="AA227" s="54">
        <f t="shared" si="192"/>
        <v>6.3374336859875537</v>
      </c>
      <c r="AB227" s="54">
        <f t="shared" si="219"/>
        <v>73.107454719636451</v>
      </c>
      <c r="AC227" s="54">
        <f t="shared" si="220"/>
        <v>6.3374336859875537</v>
      </c>
    </row>
    <row r="228" spans="1:29" x14ac:dyDescent="0.25">
      <c r="A228" s="61">
        <f t="shared" si="212"/>
        <v>31.82750067309982</v>
      </c>
      <c r="B228" s="43">
        <f t="shared" si="186"/>
        <v>547.5</v>
      </c>
      <c r="C228" s="42">
        <f t="shared" ref="C228:I228" si="246">C227</f>
        <v>78</v>
      </c>
      <c r="D228" s="51">
        <f t="shared" si="246"/>
        <v>100</v>
      </c>
      <c r="E228" s="56">
        <f t="shared" si="246"/>
        <v>0.2</v>
      </c>
      <c r="F228" s="57">
        <f t="shared" si="246"/>
        <v>980.23210993750001</v>
      </c>
      <c r="G228" s="58">
        <f t="shared" si="246"/>
        <v>2.6584931595742973E-4</v>
      </c>
      <c r="H228" s="58">
        <f t="shared" si="246"/>
        <v>4.3110319016750285E-4</v>
      </c>
      <c r="I228" s="48">
        <f t="shared" si="246"/>
        <v>78</v>
      </c>
      <c r="J228" s="49">
        <f t="shared" si="236"/>
        <v>4.7783624261100756E-3</v>
      </c>
      <c r="K228" s="50">
        <f t="shared" si="188"/>
        <v>31.82750067309982</v>
      </c>
      <c r="L228" s="51">
        <f t="shared" si="205"/>
        <v>9153570.194697801</v>
      </c>
      <c r="M228" s="49">
        <f t="shared" si="206"/>
        <v>2.5050070807000023E-2</v>
      </c>
      <c r="N228" s="43">
        <f t="shared" si="207"/>
        <v>159.44773569306136</v>
      </c>
      <c r="O228" s="43">
        <f t="shared" si="208"/>
        <v>159.44773569306136</v>
      </c>
      <c r="P228" s="52">
        <f t="shared" si="189"/>
        <v>45.290132966299524</v>
      </c>
      <c r="Q228" s="52">
        <f t="shared" si="214"/>
        <v>73.442810016515509</v>
      </c>
      <c r="R228" s="54">
        <f t="shared" si="190"/>
        <v>8.8031107970115379</v>
      </c>
      <c r="S228" s="54">
        <f t="shared" si="215"/>
        <v>428.82530357192627</v>
      </c>
      <c r="T228" s="54">
        <f t="shared" si="216"/>
        <v>204.73786865936088</v>
      </c>
      <c r="U228" s="54">
        <f t="shared" si="217"/>
        <v>224.08743491256536</v>
      </c>
      <c r="V228" s="54">
        <f t="shared" si="209"/>
        <v>2006.9063298007206</v>
      </c>
      <c r="W228" s="54">
        <f t="shared" si="210"/>
        <v>4790.3411577350462</v>
      </c>
      <c r="X228" s="54">
        <f t="shared" si="211"/>
        <v>5243.0713937875862</v>
      </c>
      <c r="Y228" s="54">
        <f t="shared" si="218"/>
        <v>10033.412551522633</v>
      </c>
      <c r="Z228" s="43">
        <f t="shared" si="191"/>
        <v>30.112500000000004</v>
      </c>
      <c r="AA228" s="54">
        <f t="shared" si="192"/>
        <v>6.286086733379487</v>
      </c>
      <c r="AB228" s="54">
        <f t="shared" si="219"/>
        <v>73.442810016515509</v>
      </c>
      <c r="AC228" s="54">
        <f t="shared" si="220"/>
        <v>6.286086733379487</v>
      </c>
    </row>
    <row r="229" spans="1:29" x14ac:dyDescent="0.25">
      <c r="A229" s="61">
        <f t="shared" si="212"/>
        <v>31.972831726401648</v>
      </c>
      <c r="B229" s="43">
        <f t="shared" si="186"/>
        <v>550</v>
      </c>
      <c r="C229" s="42">
        <f t="shared" ref="C229:I229" si="247">C228</f>
        <v>78</v>
      </c>
      <c r="D229" s="51">
        <f t="shared" si="247"/>
        <v>100</v>
      </c>
      <c r="E229" s="56">
        <f t="shared" si="247"/>
        <v>0.2</v>
      </c>
      <c r="F229" s="57">
        <f t="shared" si="247"/>
        <v>980.23210993750001</v>
      </c>
      <c r="G229" s="58">
        <f t="shared" si="247"/>
        <v>2.6584931595742973E-4</v>
      </c>
      <c r="H229" s="58">
        <f t="shared" si="247"/>
        <v>4.3110319016750285E-4</v>
      </c>
      <c r="I229" s="48">
        <f t="shared" si="247"/>
        <v>78</v>
      </c>
      <c r="J229" s="49">
        <f t="shared" si="236"/>
        <v>4.7783624261100756E-3</v>
      </c>
      <c r="K229" s="50">
        <f t="shared" si="188"/>
        <v>31.972831726401648</v>
      </c>
      <c r="L229" s="51">
        <f t="shared" si="205"/>
        <v>9195367.3188745044</v>
      </c>
      <c r="M229" s="49">
        <f t="shared" si="206"/>
        <v>2.5049944617887652E-2</v>
      </c>
      <c r="N229" s="43">
        <f t="shared" si="207"/>
        <v>160.90639336096595</v>
      </c>
      <c r="O229" s="43">
        <f t="shared" si="208"/>
        <v>160.90639336096595</v>
      </c>
      <c r="P229" s="52">
        <f t="shared" si="189"/>
        <v>45.496937226419625</v>
      </c>
      <c r="Q229" s="52">
        <f t="shared" si="214"/>
        <v>73.778165313394595</v>
      </c>
      <c r="R229" s="54">
        <f t="shared" si="190"/>
        <v>8.8031107970115379</v>
      </c>
      <c r="S229" s="54">
        <f t="shared" si="215"/>
        <v>432.28477846473459</v>
      </c>
      <c r="T229" s="54">
        <f t="shared" si="216"/>
        <v>206.40333058738557</v>
      </c>
      <c r="U229" s="54">
        <f t="shared" si="217"/>
        <v>225.88144787734902</v>
      </c>
      <c r="V229" s="54">
        <f t="shared" si="209"/>
        <v>2023.2317223980028</v>
      </c>
      <c r="W229" s="54">
        <f t="shared" si="210"/>
        <v>4851.3603343188915</v>
      </c>
      <c r="X229" s="54">
        <f t="shared" si="211"/>
        <v>5309.1793304505109</v>
      </c>
      <c r="Y229" s="54">
        <f t="shared" si="218"/>
        <v>10160.539664769403</v>
      </c>
      <c r="Z229" s="43">
        <f t="shared" si="191"/>
        <v>30.250000000000004</v>
      </c>
      <c r="AA229" s="54">
        <f t="shared" si="192"/>
        <v>6.2353644989033707</v>
      </c>
      <c r="AB229" s="54">
        <f t="shared" si="219"/>
        <v>73.778165313394595</v>
      </c>
      <c r="AC229" s="54">
        <f t="shared" si="220"/>
        <v>6.2353644989033707</v>
      </c>
    </row>
    <row r="230" spans="1:29" x14ac:dyDescent="0.25">
      <c r="A230" s="61">
        <f t="shared" si="212"/>
        <v>32.118162779703475</v>
      </c>
      <c r="B230" s="43">
        <f t="shared" si="186"/>
        <v>552.5</v>
      </c>
      <c r="C230" s="42">
        <f t="shared" ref="C230:I230" si="248">C229</f>
        <v>78</v>
      </c>
      <c r="D230" s="51">
        <f t="shared" si="248"/>
        <v>100</v>
      </c>
      <c r="E230" s="56">
        <f t="shared" si="248"/>
        <v>0.2</v>
      </c>
      <c r="F230" s="57">
        <f t="shared" si="248"/>
        <v>980.23210993750001</v>
      </c>
      <c r="G230" s="58">
        <f t="shared" si="248"/>
        <v>2.6584931595742973E-4</v>
      </c>
      <c r="H230" s="58">
        <f t="shared" si="248"/>
        <v>4.3110319016750285E-4</v>
      </c>
      <c r="I230" s="48">
        <f t="shared" si="248"/>
        <v>78</v>
      </c>
      <c r="J230" s="49">
        <f t="shared" ref="J230:J241" si="249">PI()*(I230/2000)^2</f>
        <v>4.7783624261100756E-3</v>
      </c>
      <c r="K230" s="50">
        <f t="shared" ref="K230:K241" si="250">B230/J230/3600</f>
        <v>32.118162779703475</v>
      </c>
      <c r="L230" s="51">
        <f t="shared" si="205"/>
        <v>9237164.4430512078</v>
      </c>
      <c r="M230" s="49">
        <f t="shared" si="206"/>
        <v>2.5049819512564065E-2</v>
      </c>
      <c r="N230" s="43">
        <f t="shared" si="207"/>
        <v>162.37169234089021</v>
      </c>
      <c r="O230" s="43">
        <f t="shared" si="208"/>
        <v>162.37169234089021</v>
      </c>
      <c r="P230" s="52">
        <f t="shared" ref="P230:P241" si="251">(B230/3600)*G230/2/PI()/G$4/0.000000000001*(LN(G$3/(C230/2000))+C$4)/100000</f>
        <v>45.70374148653972</v>
      </c>
      <c r="Q230" s="52">
        <f t="shared" ref="Q230:Q241" si="252">(B230/3600)*H230/2/PI()/G$4/0.000000000001*(LN(G$3/(C230/2000))+C$4)/100000</f>
        <v>74.113520610273653</v>
      </c>
      <c r="R230" s="54">
        <f t="shared" si="190"/>
        <v>8.8031107970115379</v>
      </c>
      <c r="S230" s="54">
        <f t="shared" si="215"/>
        <v>435.75753598158229</v>
      </c>
      <c r="T230" s="54">
        <f t="shared" si="216"/>
        <v>208.07543382742992</v>
      </c>
      <c r="U230" s="54">
        <f t="shared" si="217"/>
        <v>227.68210215415235</v>
      </c>
      <c r="V230" s="54">
        <f t="shared" si="209"/>
        <v>2039.6222152682228</v>
      </c>
      <c r="W230" s="54">
        <f t="shared" si="210"/>
        <v>4912.8921875920951</v>
      </c>
      <c r="X230" s="54">
        <f t="shared" si="211"/>
        <v>5375.8274119730413</v>
      </c>
      <c r="Y230" s="54">
        <f t="shared" si="218"/>
        <v>10288.719599565136</v>
      </c>
      <c r="Z230" s="43">
        <f t="shared" ref="Z230:Z241" si="253">B230*(C$1-C$2)*1.1/1000</f>
        <v>30.387500000000003</v>
      </c>
      <c r="AA230" s="54">
        <f t="shared" ref="AA230:AA241" si="254">Z230/(W230/1000)</f>
        <v>6.1852568384761391</v>
      </c>
      <c r="AB230" s="54">
        <f t="shared" ref="AB230:AB241" si="255">Q230</f>
        <v>74.113520610273653</v>
      </c>
      <c r="AC230" s="54">
        <f t="shared" si="220"/>
        <v>6.1852568384761391</v>
      </c>
    </row>
    <row r="231" spans="1:29" x14ac:dyDescent="0.25">
      <c r="A231" s="61">
        <f t="shared" si="212"/>
        <v>32.263493833005299</v>
      </c>
      <c r="B231" s="43">
        <f t="shared" si="186"/>
        <v>555</v>
      </c>
      <c r="C231" s="42">
        <f t="shared" ref="C231:I231" si="256">C230</f>
        <v>78</v>
      </c>
      <c r="D231" s="51">
        <f t="shared" si="256"/>
        <v>100</v>
      </c>
      <c r="E231" s="56">
        <f t="shared" si="256"/>
        <v>0.2</v>
      </c>
      <c r="F231" s="57">
        <f t="shared" si="256"/>
        <v>980.23210993750001</v>
      </c>
      <c r="G231" s="58">
        <f t="shared" si="256"/>
        <v>2.6584931595742973E-4</v>
      </c>
      <c r="H231" s="58">
        <f t="shared" si="256"/>
        <v>4.3110319016750285E-4</v>
      </c>
      <c r="I231" s="48">
        <f t="shared" si="256"/>
        <v>78</v>
      </c>
      <c r="J231" s="49">
        <f t="shared" si="249"/>
        <v>4.7783624261100756E-3</v>
      </c>
      <c r="K231" s="50">
        <f t="shared" si="250"/>
        <v>32.263493833005299</v>
      </c>
      <c r="L231" s="51">
        <f t="shared" si="205"/>
        <v>9278961.5672279093</v>
      </c>
      <c r="M231" s="49">
        <f t="shared" si="206"/>
        <v>2.5049695476885268E-2</v>
      </c>
      <c r="N231" s="43">
        <f t="shared" si="207"/>
        <v>163.84363263099567</v>
      </c>
      <c r="O231" s="43">
        <f t="shared" si="208"/>
        <v>163.84363263099567</v>
      </c>
      <c r="P231" s="52">
        <f t="shared" si="251"/>
        <v>45.910545746659807</v>
      </c>
      <c r="Q231" s="52">
        <f t="shared" si="252"/>
        <v>74.44887590715274</v>
      </c>
      <c r="R231" s="54">
        <f t="shared" si="190"/>
        <v>8.8031107970115379</v>
      </c>
      <c r="S231" s="54">
        <f t="shared" si="215"/>
        <v>439.24357611879236</v>
      </c>
      <c r="T231" s="54">
        <f t="shared" si="216"/>
        <v>209.75417837765548</v>
      </c>
      <c r="U231" s="54">
        <f t="shared" si="217"/>
        <v>229.48939774113688</v>
      </c>
      <c r="V231" s="54">
        <f t="shared" si="209"/>
        <v>2056.0778083933596</v>
      </c>
      <c r="W231" s="54">
        <f t="shared" si="210"/>
        <v>4974.9388461367007</v>
      </c>
      <c r="X231" s="54">
        <f t="shared" si="211"/>
        <v>5443.0177669372215</v>
      </c>
      <c r="Y231" s="54">
        <f t="shared" si="218"/>
        <v>10417.956613073922</v>
      </c>
      <c r="Z231" s="43">
        <f t="shared" si="253"/>
        <v>30.525000000000002</v>
      </c>
      <c r="AA231" s="54">
        <f t="shared" si="254"/>
        <v>6.1357538140803989</v>
      </c>
      <c r="AB231" s="54">
        <f t="shared" si="255"/>
        <v>74.44887590715274</v>
      </c>
      <c r="AC231" s="54">
        <f t="shared" si="220"/>
        <v>6.1357538140803989</v>
      </c>
    </row>
    <row r="232" spans="1:29" x14ac:dyDescent="0.25">
      <c r="A232" s="61">
        <f t="shared" si="212"/>
        <v>32.408824886307123</v>
      </c>
      <c r="B232" s="43">
        <f t="shared" si="186"/>
        <v>557.5</v>
      </c>
      <c r="C232" s="42">
        <f t="shared" ref="C232:I232" si="257">C231</f>
        <v>78</v>
      </c>
      <c r="D232" s="51">
        <f t="shared" si="257"/>
        <v>100</v>
      </c>
      <c r="E232" s="56">
        <f t="shared" si="257"/>
        <v>0.2</v>
      </c>
      <c r="F232" s="57">
        <f t="shared" si="257"/>
        <v>980.23210993750001</v>
      </c>
      <c r="G232" s="58">
        <f t="shared" si="257"/>
        <v>2.6584931595742973E-4</v>
      </c>
      <c r="H232" s="58">
        <f t="shared" si="257"/>
        <v>4.3110319016750285E-4</v>
      </c>
      <c r="I232" s="48">
        <f t="shared" si="257"/>
        <v>78</v>
      </c>
      <c r="J232" s="49">
        <f t="shared" si="249"/>
        <v>4.7783624261100756E-3</v>
      </c>
      <c r="K232" s="50">
        <f t="shared" si="250"/>
        <v>32.408824886307123</v>
      </c>
      <c r="L232" s="51">
        <f t="shared" si="205"/>
        <v>9320758.6914046109</v>
      </c>
      <c r="M232" s="49">
        <f t="shared" si="206"/>
        <v>2.5049572496954386E-2</v>
      </c>
      <c r="N232" s="43">
        <f t="shared" si="207"/>
        <v>165.32221422945975</v>
      </c>
      <c r="O232" s="43">
        <f t="shared" si="208"/>
        <v>165.32221422945975</v>
      </c>
      <c r="P232" s="52">
        <f t="shared" si="251"/>
        <v>46.117350006779887</v>
      </c>
      <c r="Q232" s="52">
        <f t="shared" si="252"/>
        <v>74.784231204031784</v>
      </c>
      <c r="R232" s="54">
        <f t="shared" si="190"/>
        <v>8.8031107970115379</v>
      </c>
      <c r="S232" s="54">
        <f t="shared" si="215"/>
        <v>442.74289887271959</v>
      </c>
      <c r="T232" s="54">
        <f t="shared" si="216"/>
        <v>211.43956423623962</v>
      </c>
      <c r="U232" s="54">
        <f t="shared" si="217"/>
        <v>231.30333463648</v>
      </c>
      <c r="V232" s="54">
        <f t="shared" si="209"/>
        <v>2072.5985017555472</v>
      </c>
      <c r="W232" s="54">
        <f t="shared" si="210"/>
        <v>5037.5024385343404</v>
      </c>
      <c r="X232" s="54">
        <f t="shared" si="211"/>
        <v>5510.7525239246843</v>
      </c>
      <c r="Y232" s="54">
        <f t="shared" si="218"/>
        <v>10548.254962459025</v>
      </c>
      <c r="Z232" s="43">
        <f t="shared" si="253"/>
        <v>30.662500000000005</v>
      </c>
      <c r="AA232" s="54">
        <f t="shared" si="254"/>
        <v>6.0868456887380189</v>
      </c>
      <c r="AB232" s="54">
        <f t="shared" si="255"/>
        <v>74.784231204031784</v>
      </c>
      <c r="AC232" s="54">
        <f t="shared" si="220"/>
        <v>6.0868456887380189</v>
      </c>
    </row>
    <row r="233" spans="1:29" x14ac:dyDescent="0.25">
      <c r="A233" s="61">
        <f t="shared" si="212"/>
        <v>32.554155939608954</v>
      </c>
      <c r="B233" s="43">
        <f t="shared" si="186"/>
        <v>560</v>
      </c>
      <c r="C233" s="42">
        <f t="shared" ref="C233:I233" si="258">C232</f>
        <v>78</v>
      </c>
      <c r="D233" s="51">
        <f t="shared" si="258"/>
        <v>100</v>
      </c>
      <c r="E233" s="56">
        <f t="shared" si="258"/>
        <v>0.2</v>
      </c>
      <c r="F233" s="57">
        <f t="shared" si="258"/>
        <v>980.23210993750001</v>
      </c>
      <c r="G233" s="58">
        <f t="shared" si="258"/>
        <v>2.6584931595742973E-4</v>
      </c>
      <c r="H233" s="58">
        <f t="shared" si="258"/>
        <v>4.3110319016750285E-4</v>
      </c>
      <c r="I233" s="48">
        <f t="shared" si="258"/>
        <v>78</v>
      </c>
      <c r="J233" s="49">
        <f t="shared" si="249"/>
        <v>4.7783624261100756E-3</v>
      </c>
      <c r="K233" s="50">
        <f t="shared" si="250"/>
        <v>32.554155939608954</v>
      </c>
      <c r="L233" s="51">
        <f t="shared" si="205"/>
        <v>9362555.8155813161</v>
      </c>
      <c r="M233" s="49">
        <f t="shared" si="206"/>
        <v>2.5049450559116306E-2</v>
      </c>
      <c r="N233" s="43">
        <f t="shared" si="207"/>
        <v>166.80743713447552</v>
      </c>
      <c r="O233" s="43">
        <f t="shared" si="208"/>
        <v>166.80743713447552</v>
      </c>
      <c r="P233" s="52">
        <f t="shared" si="251"/>
        <v>46.324154266899981</v>
      </c>
      <c r="Q233" s="52">
        <f t="shared" si="252"/>
        <v>75.119586500910842</v>
      </c>
      <c r="R233" s="54">
        <f t="shared" si="190"/>
        <v>8.8031107970115379</v>
      </c>
      <c r="S233" s="54">
        <f t="shared" si="215"/>
        <v>446.25550423975034</v>
      </c>
      <c r="T233" s="54">
        <f t="shared" si="216"/>
        <v>213.13159140137549</v>
      </c>
      <c r="U233" s="54">
        <f t="shared" si="217"/>
        <v>233.12391283837485</v>
      </c>
      <c r="V233" s="54">
        <f t="shared" si="209"/>
        <v>2089.1842953370742</v>
      </c>
      <c r="W233" s="54">
        <f t="shared" si="210"/>
        <v>5100.5850933662505</v>
      </c>
      <c r="X233" s="54">
        <f t="shared" si="211"/>
        <v>5579.0338115166624</v>
      </c>
      <c r="Y233" s="54">
        <f t="shared" si="218"/>
        <v>10679.618904882913</v>
      </c>
      <c r="Z233" s="43">
        <f t="shared" si="253"/>
        <v>30.800000000000004</v>
      </c>
      <c r="AA233" s="54">
        <f t="shared" si="254"/>
        <v>6.0385229216267859</v>
      </c>
      <c r="AB233" s="54">
        <f t="shared" si="255"/>
        <v>75.119586500910842</v>
      </c>
      <c r="AC233" s="54">
        <f t="shared" si="220"/>
        <v>6.0385229216267859</v>
      </c>
    </row>
    <row r="234" spans="1:29" x14ac:dyDescent="0.25">
      <c r="A234" s="61">
        <f t="shared" si="212"/>
        <v>32.699486992910778</v>
      </c>
      <c r="B234" s="43">
        <f t="shared" si="186"/>
        <v>562.5</v>
      </c>
      <c r="C234" s="42">
        <f t="shared" ref="C234:I234" si="259">C233</f>
        <v>78</v>
      </c>
      <c r="D234" s="51">
        <f t="shared" si="259"/>
        <v>100</v>
      </c>
      <c r="E234" s="56">
        <f t="shared" si="259"/>
        <v>0.2</v>
      </c>
      <c r="F234" s="57">
        <f t="shared" si="259"/>
        <v>980.23210993750001</v>
      </c>
      <c r="G234" s="58">
        <f t="shared" si="259"/>
        <v>2.6584931595742973E-4</v>
      </c>
      <c r="H234" s="58">
        <f t="shared" si="259"/>
        <v>4.3110319016750285E-4</v>
      </c>
      <c r="I234" s="48">
        <f t="shared" si="259"/>
        <v>78</v>
      </c>
      <c r="J234" s="49">
        <f t="shared" si="249"/>
        <v>4.7783624261100756E-3</v>
      </c>
      <c r="K234" s="50">
        <f t="shared" si="250"/>
        <v>32.699486992910778</v>
      </c>
      <c r="L234" s="51">
        <f t="shared" si="205"/>
        <v>9404352.9397580158</v>
      </c>
      <c r="M234" s="49">
        <f t="shared" si="206"/>
        <v>2.5049329649952361E-2</v>
      </c>
      <c r="N234" s="43">
        <f t="shared" si="207"/>
        <v>168.29930134425112</v>
      </c>
      <c r="O234" s="43">
        <f t="shared" si="208"/>
        <v>168.29930134425112</v>
      </c>
      <c r="P234" s="52">
        <f t="shared" si="251"/>
        <v>46.530958527020076</v>
      </c>
      <c r="Q234" s="52">
        <f t="shared" si="252"/>
        <v>75.454941797789914</v>
      </c>
      <c r="R234" s="54">
        <f t="shared" si="190"/>
        <v>8.8031107970115379</v>
      </c>
      <c r="S234" s="54">
        <f t="shared" si="215"/>
        <v>449.78139221630067</v>
      </c>
      <c r="T234" s="54">
        <f t="shared" si="216"/>
        <v>214.83025987127121</v>
      </c>
      <c r="U234" s="54">
        <f t="shared" si="217"/>
        <v>234.95113234502952</v>
      </c>
      <c r="V234" s="54">
        <f t="shared" si="209"/>
        <v>2105.8351891203761</v>
      </c>
      <c r="W234" s="54">
        <f t="shared" si="210"/>
        <v>5164.1889392132498</v>
      </c>
      <c r="X234" s="54">
        <f t="shared" si="211"/>
        <v>5647.8637582939791</v>
      </c>
      <c r="Y234" s="54">
        <f t="shared" si="218"/>
        <v>10812.052697507228</v>
      </c>
      <c r="Z234" s="43">
        <f t="shared" si="253"/>
        <v>30.937500000000004</v>
      </c>
      <c r="AA234" s="54">
        <f t="shared" si="254"/>
        <v>5.9907761633355827</v>
      </c>
      <c r="AB234" s="54">
        <f t="shared" si="255"/>
        <v>75.454941797789914</v>
      </c>
      <c r="AC234" s="54">
        <f t="shared" si="220"/>
        <v>5.9907761633355827</v>
      </c>
    </row>
    <row r="235" spans="1:29" x14ac:dyDescent="0.25">
      <c r="A235" s="61">
        <f t="shared" si="212"/>
        <v>32.844818046212602</v>
      </c>
      <c r="B235" s="43">
        <f t="shared" si="186"/>
        <v>565</v>
      </c>
      <c r="C235" s="42">
        <f t="shared" ref="C235:I235" si="260">C234</f>
        <v>78</v>
      </c>
      <c r="D235" s="51">
        <f t="shared" si="260"/>
        <v>100</v>
      </c>
      <c r="E235" s="56">
        <f t="shared" si="260"/>
        <v>0.2</v>
      </c>
      <c r="F235" s="57">
        <f t="shared" si="260"/>
        <v>980.23210993750001</v>
      </c>
      <c r="G235" s="58">
        <f t="shared" si="260"/>
        <v>2.6584931595742973E-4</v>
      </c>
      <c r="H235" s="58">
        <f t="shared" si="260"/>
        <v>4.3110319016750285E-4</v>
      </c>
      <c r="I235" s="48">
        <f t="shared" si="260"/>
        <v>78</v>
      </c>
      <c r="J235" s="49">
        <f t="shared" si="249"/>
        <v>4.7783624261100756E-3</v>
      </c>
      <c r="K235" s="50">
        <f t="shared" si="250"/>
        <v>32.844818046212602</v>
      </c>
      <c r="L235" s="51">
        <f t="shared" si="205"/>
        <v>9446150.0639347173</v>
      </c>
      <c r="M235" s="49">
        <f t="shared" si="206"/>
        <v>2.5049209756275236E-2</v>
      </c>
      <c r="N235" s="43">
        <f t="shared" si="207"/>
        <v>169.79780685701004</v>
      </c>
      <c r="O235" s="43">
        <f t="shared" si="208"/>
        <v>169.79780685701004</v>
      </c>
      <c r="P235" s="52">
        <f t="shared" si="251"/>
        <v>46.737762787140149</v>
      </c>
      <c r="Q235" s="52">
        <f t="shared" si="252"/>
        <v>75.790297094668972</v>
      </c>
      <c r="R235" s="54">
        <f t="shared" si="190"/>
        <v>8.8031107970115379</v>
      </c>
      <c r="S235" s="54">
        <f t="shared" si="215"/>
        <v>453.32056279881766</v>
      </c>
      <c r="T235" s="54">
        <f t="shared" si="216"/>
        <v>216.5355696441502</v>
      </c>
      <c r="U235" s="54">
        <f t="shared" si="217"/>
        <v>236.78499315466749</v>
      </c>
      <c r="V235" s="54">
        <f t="shared" si="209"/>
        <v>2122.5511830880382</v>
      </c>
      <c r="W235" s="54">
        <f t="shared" si="210"/>
        <v>5228.3161046557634</v>
      </c>
      <c r="X235" s="54">
        <f t="shared" si="211"/>
        <v>5717.2444928370569</v>
      </c>
      <c r="Y235" s="54">
        <f t="shared" si="218"/>
        <v>10945.56059749282</v>
      </c>
      <c r="Z235" s="43">
        <f t="shared" si="253"/>
        <v>31.075000000000003</v>
      </c>
      <c r="AA235" s="54">
        <f t="shared" si="254"/>
        <v>5.9435962512534433</v>
      </c>
      <c r="AB235" s="54">
        <f t="shared" si="255"/>
        <v>75.790297094668972</v>
      </c>
      <c r="AC235" s="54">
        <f t="shared" si="220"/>
        <v>5.9435962512534433</v>
      </c>
    </row>
    <row r="236" spans="1:29" x14ac:dyDescent="0.25">
      <c r="A236" s="61">
        <f t="shared" si="212"/>
        <v>32.990149099514426</v>
      </c>
      <c r="B236" s="43">
        <f t="shared" si="186"/>
        <v>567.5</v>
      </c>
      <c r="C236" s="42">
        <f t="shared" ref="C236:I236" si="261">C235</f>
        <v>78</v>
      </c>
      <c r="D236" s="51">
        <f t="shared" si="261"/>
        <v>100</v>
      </c>
      <c r="E236" s="56">
        <f t="shared" si="261"/>
        <v>0.2</v>
      </c>
      <c r="F236" s="57">
        <f t="shared" si="261"/>
        <v>980.23210993750001</v>
      </c>
      <c r="G236" s="58">
        <f t="shared" si="261"/>
        <v>2.6584931595742973E-4</v>
      </c>
      <c r="H236" s="58">
        <f t="shared" si="261"/>
        <v>4.3110319016750285E-4</v>
      </c>
      <c r="I236" s="48">
        <f t="shared" si="261"/>
        <v>78</v>
      </c>
      <c r="J236" s="49">
        <f t="shared" si="249"/>
        <v>4.7783624261100756E-3</v>
      </c>
      <c r="K236" s="50">
        <f t="shared" si="250"/>
        <v>32.990149099514426</v>
      </c>
      <c r="L236" s="51">
        <f t="shared" si="205"/>
        <v>9487947.1881114189</v>
      </c>
      <c r="M236" s="49">
        <f t="shared" si="206"/>
        <v>2.5049090865123982E-2</v>
      </c>
      <c r="N236" s="43">
        <f t="shared" si="207"/>
        <v>171.30295367099083</v>
      </c>
      <c r="O236" s="43">
        <f t="shared" si="208"/>
        <v>171.30295367099083</v>
      </c>
      <c r="P236" s="52">
        <f t="shared" si="251"/>
        <v>46.944567047260243</v>
      </c>
      <c r="Q236" s="52">
        <f t="shared" si="252"/>
        <v>76.125652391548059</v>
      </c>
      <c r="R236" s="54">
        <f t="shared" si="190"/>
        <v>8.8031107970115379</v>
      </c>
      <c r="S236" s="54">
        <f t="shared" si="215"/>
        <v>456.87301598377843</v>
      </c>
      <c r="T236" s="54">
        <f t="shared" si="216"/>
        <v>218.24752071825108</v>
      </c>
      <c r="U236" s="54">
        <f t="shared" si="217"/>
        <v>238.62549526552738</v>
      </c>
      <c r="V236" s="54">
        <f t="shared" si="209"/>
        <v>2139.3322772227948</v>
      </c>
      <c r="W236" s="54">
        <f t="shared" si="210"/>
        <v>5292.9687182738253</v>
      </c>
      <c r="X236" s="54">
        <f t="shared" si="211"/>
        <v>5787.1781437259306</v>
      </c>
      <c r="Y236" s="54">
        <f t="shared" si="218"/>
        <v>11080.146861999756</v>
      </c>
      <c r="Z236" s="43">
        <f t="shared" si="253"/>
        <v>31.212500000000002</v>
      </c>
      <c r="AA236" s="54">
        <f t="shared" si="254"/>
        <v>5.896974205088295</v>
      </c>
      <c r="AB236" s="54">
        <f t="shared" si="255"/>
        <v>76.125652391548059</v>
      </c>
      <c r="AC236" s="54">
        <f t="shared" si="220"/>
        <v>5.896974205088295</v>
      </c>
    </row>
    <row r="237" spans="1:29" x14ac:dyDescent="0.25">
      <c r="A237" s="61">
        <f t="shared" si="212"/>
        <v>33.135480152816257</v>
      </c>
      <c r="B237" s="43">
        <f t="shared" si="186"/>
        <v>570</v>
      </c>
      <c r="C237" s="42">
        <f t="shared" ref="C237:I237" si="262">C236</f>
        <v>78</v>
      </c>
      <c r="D237" s="51">
        <f t="shared" si="262"/>
        <v>100</v>
      </c>
      <c r="E237" s="56">
        <f t="shared" si="262"/>
        <v>0.2</v>
      </c>
      <c r="F237" s="57">
        <f t="shared" si="262"/>
        <v>980.23210993750001</v>
      </c>
      <c r="G237" s="58">
        <f t="shared" si="262"/>
        <v>2.6584931595742973E-4</v>
      </c>
      <c r="H237" s="58">
        <f t="shared" si="262"/>
        <v>4.3110319016750285E-4</v>
      </c>
      <c r="I237" s="48">
        <f t="shared" si="262"/>
        <v>78</v>
      </c>
      <c r="J237" s="49">
        <f t="shared" si="249"/>
        <v>4.7783624261100756E-3</v>
      </c>
      <c r="K237" s="50">
        <f t="shared" si="250"/>
        <v>33.135480152816257</v>
      </c>
      <c r="L237" s="51">
        <f t="shared" si="205"/>
        <v>9529744.3122881241</v>
      </c>
      <c r="M237" s="49">
        <f t="shared" si="206"/>
        <v>2.5048972963759155E-2</v>
      </c>
      <c r="N237" s="43">
        <f t="shared" si="207"/>
        <v>172.81474178444677</v>
      </c>
      <c r="O237" s="43">
        <f t="shared" si="208"/>
        <v>172.81474178444677</v>
      </c>
      <c r="P237" s="52">
        <f t="shared" si="251"/>
        <v>47.15137130738033</v>
      </c>
      <c r="Q237" s="52">
        <f t="shared" si="252"/>
        <v>76.461007688427102</v>
      </c>
      <c r="R237" s="54">
        <f t="shared" si="190"/>
        <v>8.8031107970115379</v>
      </c>
      <c r="S237" s="54">
        <f t="shared" si="215"/>
        <v>460.43875176768944</v>
      </c>
      <c r="T237" s="54">
        <f t="shared" si="216"/>
        <v>219.96611309182708</v>
      </c>
      <c r="U237" s="54">
        <f t="shared" si="217"/>
        <v>240.47263867586236</v>
      </c>
      <c r="V237" s="54">
        <f t="shared" si="209"/>
        <v>2156.1784715075241</v>
      </c>
      <c r="W237" s="54">
        <f t="shared" si="210"/>
        <v>5358.1489086470692</v>
      </c>
      <c r="X237" s="54">
        <f t="shared" si="211"/>
        <v>5857.6668395402367</v>
      </c>
      <c r="Y237" s="54">
        <f t="shared" si="218"/>
        <v>11215.815748187306</v>
      </c>
      <c r="Z237" s="43">
        <f t="shared" si="253"/>
        <v>31.350000000000005</v>
      </c>
      <c r="AA237" s="54">
        <f t="shared" si="254"/>
        <v>5.8509012225111654</v>
      </c>
      <c r="AB237" s="54">
        <f t="shared" si="255"/>
        <v>76.461007688427102</v>
      </c>
      <c r="AC237" s="54">
        <f t="shared" si="220"/>
        <v>5.8509012225111654</v>
      </c>
    </row>
    <row r="238" spans="1:29" x14ac:dyDescent="0.25">
      <c r="A238" s="61">
        <f t="shared" si="212"/>
        <v>33.280811206118081</v>
      </c>
      <c r="B238" s="43">
        <f t="shared" si="186"/>
        <v>572.5</v>
      </c>
      <c r="C238" s="42">
        <f t="shared" ref="C238:I238" si="263">C237</f>
        <v>78</v>
      </c>
      <c r="D238" s="51">
        <f t="shared" si="263"/>
        <v>100</v>
      </c>
      <c r="E238" s="56">
        <f t="shared" si="263"/>
        <v>0.2</v>
      </c>
      <c r="F238" s="57">
        <f t="shared" si="263"/>
        <v>980.23210993750001</v>
      </c>
      <c r="G238" s="58">
        <f t="shared" si="263"/>
        <v>2.6584931595742973E-4</v>
      </c>
      <c r="H238" s="58">
        <f t="shared" si="263"/>
        <v>4.3110319016750285E-4</v>
      </c>
      <c r="I238" s="48">
        <f t="shared" si="263"/>
        <v>78</v>
      </c>
      <c r="J238" s="49">
        <f t="shared" si="249"/>
        <v>4.7783624261100756E-3</v>
      </c>
      <c r="K238" s="50">
        <f t="shared" si="250"/>
        <v>33.280811206118081</v>
      </c>
      <c r="L238" s="51">
        <f t="shared" si="205"/>
        <v>9571541.4364648275</v>
      </c>
      <c r="M238" s="49">
        <f t="shared" si="206"/>
        <v>2.5048856039658063E-2</v>
      </c>
      <c r="N238" s="43">
        <f t="shared" si="207"/>
        <v>174.33317119564543</v>
      </c>
      <c r="O238" s="43">
        <f t="shared" si="208"/>
        <v>174.33317119564543</v>
      </c>
      <c r="P238" s="52">
        <f t="shared" si="251"/>
        <v>47.358175567500425</v>
      </c>
      <c r="Q238" s="52">
        <f t="shared" si="252"/>
        <v>76.796362985306175</v>
      </c>
      <c r="R238" s="54">
        <f t="shared" si="190"/>
        <v>8.8031107970115379</v>
      </c>
      <c r="S238" s="54">
        <f t="shared" si="215"/>
        <v>464.01777014708597</v>
      </c>
      <c r="T238" s="54">
        <f t="shared" si="216"/>
        <v>221.69134676314587</v>
      </c>
      <c r="U238" s="54">
        <f t="shared" si="217"/>
        <v>242.3264233839401</v>
      </c>
      <c r="V238" s="54">
        <f t="shared" si="209"/>
        <v>2173.0897659252446</v>
      </c>
      <c r="W238" s="54">
        <f t="shared" si="210"/>
        <v>5423.8588043547434</v>
      </c>
      <c r="X238" s="54">
        <f t="shared" si="211"/>
        <v>5928.7127088592179</v>
      </c>
      <c r="Y238" s="54">
        <f t="shared" si="218"/>
        <v>11352.571513213961</v>
      </c>
      <c r="Z238" s="43">
        <f t="shared" si="253"/>
        <v>31.487500000000004</v>
      </c>
      <c r="AA238" s="54">
        <f t="shared" si="254"/>
        <v>5.805368674921831</v>
      </c>
      <c r="AB238" s="54">
        <f t="shared" si="255"/>
        <v>76.796362985306175</v>
      </c>
      <c r="AC238" s="54">
        <f t="shared" si="220"/>
        <v>5.805368674921831</v>
      </c>
    </row>
    <row r="239" spans="1:29" x14ac:dyDescent="0.25">
      <c r="A239" s="61">
        <f t="shared" si="212"/>
        <v>33.426142259419905</v>
      </c>
      <c r="B239" s="43">
        <f t="shared" si="186"/>
        <v>575</v>
      </c>
      <c r="C239" s="42">
        <f t="shared" ref="C239:I239" si="264">C238</f>
        <v>78</v>
      </c>
      <c r="D239" s="51">
        <f t="shared" si="264"/>
        <v>100</v>
      </c>
      <c r="E239" s="56">
        <f t="shared" si="264"/>
        <v>0.2</v>
      </c>
      <c r="F239" s="57">
        <f t="shared" si="264"/>
        <v>980.23210993750001</v>
      </c>
      <c r="G239" s="58">
        <f t="shared" si="264"/>
        <v>2.6584931595742973E-4</v>
      </c>
      <c r="H239" s="58">
        <f t="shared" si="264"/>
        <v>4.3110319016750285E-4</v>
      </c>
      <c r="I239" s="48">
        <f t="shared" si="264"/>
        <v>78</v>
      </c>
      <c r="J239" s="49">
        <f t="shared" si="249"/>
        <v>4.7783624261100756E-3</v>
      </c>
      <c r="K239" s="50">
        <f t="shared" si="250"/>
        <v>33.426142259419905</v>
      </c>
      <c r="L239" s="51">
        <f t="shared" si="205"/>
        <v>9613338.5606415272</v>
      </c>
      <c r="M239" s="49">
        <f t="shared" si="206"/>
        <v>2.5048740080510157E-2</v>
      </c>
      <c r="N239" s="43">
        <f t="shared" si="207"/>
        <v>175.85824190286911</v>
      </c>
      <c r="O239" s="43">
        <f t="shared" si="208"/>
        <v>175.85824190286911</v>
      </c>
      <c r="P239" s="52">
        <f t="shared" si="251"/>
        <v>47.564979827620498</v>
      </c>
      <c r="Q239" s="52">
        <f t="shared" si="252"/>
        <v>77.131718282185233</v>
      </c>
      <c r="R239" s="54">
        <f t="shared" si="190"/>
        <v>8.8031107970115379</v>
      </c>
      <c r="S239" s="54">
        <f t="shared" si="215"/>
        <v>467.61007111853246</v>
      </c>
      <c r="T239" s="54">
        <f t="shared" si="216"/>
        <v>223.42322173048962</v>
      </c>
      <c r="U239" s="54">
        <f t="shared" si="217"/>
        <v>244.18684938804282</v>
      </c>
      <c r="V239" s="54">
        <f t="shared" si="209"/>
        <v>2190.0661604591173</v>
      </c>
      <c r="W239" s="54">
        <f t="shared" si="210"/>
        <v>5490.1005339757057</v>
      </c>
      <c r="X239" s="54">
        <f t="shared" si="211"/>
        <v>6000.3178802617349</v>
      </c>
      <c r="Y239" s="54">
        <f t="shared" si="218"/>
        <v>11490.41841423744</v>
      </c>
      <c r="Z239" s="43">
        <f t="shared" si="253"/>
        <v>31.625000000000004</v>
      </c>
      <c r="AA239" s="54">
        <f t="shared" si="254"/>
        <v>5.7603681033320671</v>
      </c>
      <c r="AB239" s="54">
        <f t="shared" si="255"/>
        <v>77.131718282185233</v>
      </c>
      <c r="AC239" s="54">
        <f t="shared" si="220"/>
        <v>5.7603681033320671</v>
      </c>
    </row>
    <row r="240" spans="1:29" x14ac:dyDescent="0.25">
      <c r="A240" s="61">
        <f t="shared" si="212"/>
        <v>33.571473312721729</v>
      </c>
      <c r="B240" s="43">
        <f t="shared" si="186"/>
        <v>577.5</v>
      </c>
      <c r="C240" s="42">
        <f t="shared" ref="C240:I240" si="265">C239</f>
        <v>78</v>
      </c>
      <c r="D240" s="51">
        <f t="shared" si="265"/>
        <v>100</v>
      </c>
      <c r="E240" s="56">
        <f t="shared" si="265"/>
        <v>0.2</v>
      </c>
      <c r="F240" s="57">
        <f t="shared" si="265"/>
        <v>980.23210993750001</v>
      </c>
      <c r="G240" s="58">
        <f t="shared" si="265"/>
        <v>2.6584931595742973E-4</v>
      </c>
      <c r="H240" s="58">
        <f t="shared" si="265"/>
        <v>4.3110319016750285E-4</v>
      </c>
      <c r="I240" s="48">
        <f t="shared" si="265"/>
        <v>78</v>
      </c>
      <c r="J240" s="49">
        <f t="shared" si="249"/>
        <v>4.7783624261100756E-3</v>
      </c>
      <c r="K240" s="50">
        <f t="shared" si="250"/>
        <v>33.571473312721729</v>
      </c>
      <c r="L240" s="51">
        <f t="shared" si="205"/>
        <v>9655135.6848182268</v>
      </c>
      <c r="M240" s="49">
        <f t="shared" si="206"/>
        <v>2.5048625074212579E-2</v>
      </c>
      <c r="N240" s="43">
        <f t="shared" si="207"/>
        <v>177.38995390441428</v>
      </c>
      <c r="O240" s="43">
        <f t="shared" si="208"/>
        <v>177.38995390441428</v>
      </c>
      <c r="P240" s="52">
        <f t="shared" si="251"/>
        <v>47.771784087740613</v>
      </c>
      <c r="Q240" s="52">
        <f t="shared" si="252"/>
        <v>77.467073579064305</v>
      </c>
      <c r="R240" s="54">
        <f t="shared" si="190"/>
        <v>8.8031107970115379</v>
      </c>
      <c r="S240" s="54">
        <f t="shared" si="215"/>
        <v>471.21565467862195</v>
      </c>
      <c r="T240" s="54">
        <f t="shared" si="216"/>
        <v>225.16173799215488</v>
      </c>
      <c r="U240" s="54">
        <f t="shared" si="217"/>
        <v>246.05391668646706</v>
      </c>
      <c r="V240" s="54">
        <f t="shared" si="209"/>
        <v>2207.1076550924454</v>
      </c>
      <c r="W240" s="54">
        <f t="shared" si="210"/>
        <v>5556.8762260884378</v>
      </c>
      <c r="X240" s="54">
        <f t="shared" si="211"/>
        <v>6072.4844823262711</v>
      </c>
      <c r="Y240" s="54">
        <f t="shared" si="218"/>
        <v>11629.360708414708</v>
      </c>
      <c r="Z240" s="43">
        <f t="shared" si="253"/>
        <v>31.762500000000003</v>
      </c>
      <c r="AA240" s="54">
        <f t="shared" si="254"/>
        <v>5.7158912143627258</v>
      </c>
      <c r="AB240" s="54">
        <f t="shared" si="255"/>
        <v>77.467073579064305</v>
      </c>
      <c r="AC240" s="54">
        <f t="shared" si="220"/>
        <v>5.7158912143627258</v>
      </c>
    </row>
    <row r="241" spans="1:29" x14ac:dyDescent="0.25">
      <c r="A241" s="61">
        <f t="shared" si="212"/>
        <v>33.71680436602356</v>
      </c>
      <c r="B241" s="43">
        <f t="shared" si="186"/>
        <v>580</v>
      </c>
      <c r="C241" s="42">
        <f t="shared" ref="C241:I241" si="266">C240</f>
        <v>78</v>
      </c>
      <c r="D241" s="51">
        <f t="shared" si="266"/>
        <v>100</v>
      </c>
      <c r="E241" s="56">
        <f t="shared" si="266"/>
        <v>0.2</v>
      </c>
      <c r="F241" s="57">
        <f t="shared" si="266"/>
        <v>980.23210993750001</v>
      </c>
      <c r="G241" s="58">
        <f t="shared" si="266"/>
        <v>2.6584931595742973E-4</v>
      </c>
      <c r="H241" s="58">
        <f t="shared" si="266"/>
        <v>4.3110319016750285E-4</v>
      </c>
      <c r="I241" s="48">
        <f t="shared" si="266"/>
        <v>78</v>
      </c>
      <c r="J241" s="49">
        <f t="shared" si="249"/>
        <v>4.7783624261100756E-3</v>
      </c>
      <c r="K241" s="50">
        <f t="shared" si="250"/>
        <v>33.71680436602356</v>
      </c>
      <c r="L241" s="51">
        <f t="shared" si="205"/>
        <v>9696932.8089949321</v>
      </c>
      <c r="M241" s="49">
        <f t="shared" si="206"/>
        <v>2.5048511008865688E-2</v>
      </c>
      <c r="N241" s="43">
        <f t="shared" si="207"/>
        <v>178.92830719859137</v>
      </c>
      <c r="O241" s="43">
        <f t="shared" si="208"/>
        <v>178.92830719859137</v>
      </c>
      <c r="P241" s="52">
        <f t="shared" si="251"/>
        <v>47.978588347860693</v>
      </c>
      <c r="Q241" s="52">
        <f t="shared" si="252"/>
        <v>77.802428875943377</v>
      </c>
      <c r="R241" s="54">
        <f t="shared" si="190"/>
        <v>8.8031107970115379</v>
      </c>
      <c r="S241" s="54">
        <f t="shared" si="215"/>
        <v>474.83452082397525</v>
      </c>
      <c r="T241" s="54">
        <f t="shared" si="216"/>
        <v>226.90689554645206</v>
      </c>
      <c r="U241" s="54">
        <f t="shared" si="217"/>
        <v>247.92762527752325</v>
      </c>
      <c r="V241" s="54">
        <f t="shared" si="209"/>
        <v>2224.2142498086664</v>
      </c>
      <c r="W241" s="54">
        <f t="shared" si="210"/>
        <v>5624.1880092710335</v>
      </c>
      <c r="X241" s="54">
        <f t="shared" si="211"/>
        <v>6145.2146436309167</v>
      </c>
      <c r="Y241" s="54">
        <f t="shared" si="218"/>
        <v>11769.40265290195</v>
      </c>
      <c r="Z241" s="43">
        <f t="shared" si="253"/>
        <v>31.900000000000002</v>
      </c>
      <c r="AA241" s="54">
        <f t="shared" si="254"/>
        <v>5.6719298763511015</v>
      </c>
      <c r="AB241" s="54">
        <f t="shared" si="255"/>
        <v>77.802428875943377</v>
      </c>
      <c r="AC241" s="54">
        <f t="shared" si="220"/>
        <v>5.6719298763511015</v>
      </c>
    </row>
    <row r="242" spans="1:29" x14ac:dyDescent="0.25">
      <c r="A242" s="61">
        <f t="shared" si="212"/>
        <v>33.862135419325384</v>
      </c>
      <c r="B242" s="43">
        <f t="shared" si="186"/>
        <v>582.5</v>
      </c>
      <c r="C242" s="42">
        <f t="shared" ref="C242:I242" si="267">C241</f>
        <v>78</v>
      </c>
      <c r="D242" s="51">
        <f t="shared" si="267"/>
        <v>100</v>
      </c>
      <c r="E242" s="56">
        <f t="shared" si="267"/>
        <v>0.2</v>
      </c>
      <c r="F242" s="57">
        <f t="shared" si="267"/>
        <v>980.23210993750001</v>
      </c>
      <c r="G242" s="58">
        <f t="shared" si="267"/>
        <v>2.6584931595742973E-4</v>
      </c>
      <c r="H242" s="58">
        <f t="shared" si="267"/>
        <v>4.3110319016750285E-4</v>
      </c>
      <c r="I242" s="48">
        <f t="shared" si="267"/>
        <v>78</v>
      </c>
      <c r="J242" s="49">
        <f t="shared" ref="J242:J249" si="268">PI()*(I242/2000)^2</f>
        <v>4.7783624261100756E-3</v>
      </c>
      <c r="K242" s="50">
        <f t="shared" ref="K242:K249" si="269">B242/J242/3600</f>
        <v>33.862135419325384</v>
      </c>
      <c r="L242" s="51">
        <f t="shared" si="205"/>
        <v>9738729.9331716355</v>
      </c>
      <c r="M242" s="49">
        <f t="shared" si="206"/>
        <v>2.5048397872768899E-2</v>
      </c>
      <c r="N242" s="43">
        <f t="shared" si="207"/>
        <v>180.47330178372476</v>
      </c>
      <c r="O242" s="43">
        <f t="shared" si="208"/>
        <v>180.47330178372476</v>
      </c>
      <c r="P242" s="52">
        <f t="shared" ref="P242:P249" si="270">(B242/3600)*G242/2/PI()/G$4/0.000000000001*(LN(G$3/(C242/2000))+C$4)/100000</f>
        <v>48.185392607980781</v>
      </c>
      <c r="Q242" s="52">
        <f t="shared" ref="Q242:Q249" si="271">(B242/3600)*H242/2/PI()/G$4/0.000000000001*(LN(G$3/(C242/2000))+C$4)/100000</f>
        <v>78.137784172822435</v>
      </c>
      <c r="R242" s="54">
        <f t="shared" si="190"/>
        <v>8.8031107970115379</v>
      </c>
      <c r="S242" s="54">
        <f t="shared" si="215"/>
        <v>478.46666955124118</v>
      </c>
      <c r="T242" s="54">
        <f t="shared" si="216"/>
        <v>228.65869439170555</v>
      </c>
      <c r="U242" s="54">
        <f t="shared" si="217"/>
        <v>249.80797515953566</v>
      </c>
      <c r="V242" s="54">
        <f t="shared" si="209"/>
        <v>2241.3859445913554</v>
      </c>
      <c r="W242" s="54">
        <f t="shared" si="210"/>
        <v>5692.0380121012176</v>
      </c>
      <c r="X242" s="54">
        <f t="shared" si="211"/>
        <v>6218.5104927533985</v>
      </c>
      <c r="Y242" s="54">
        <f t="shared" si="218"/>
        <v>11910.548504854616</v>
      </c>
      <c r="Z242" s="43">
        <f t="shared" ref="Z242:Z249" si="272">B242*(C$1-C$2)*1.1/1000</f>
        <v>32.037500000000001</v>
      </c>
      <c r="AA242" s="54">
        <f t="shared" ref="AA242:AA249" si="273">Z242/(W242/1000)</f>
        <v>5.6284761155650376</v>
      </c>
      <c r="AB242" s="54">
        <f t="shared" ref="AB242:AB249" si="274">Q242</f>
        <v>78.137784172822435</v>
      </c>
      <c r="AC242" s="54">
        <f t="shared" si="220"/>
        <v>5.6284761155650376</v>
      </c>
    </row>
    <row r="243" spans="1:29" x14ac:dyDescent="0.25">
      <c r="A243" s="61">
        <f t="shared" si="212"/>
        <v>34.007466472627208</v>
      </c>
      <c r="B243" s="43">
        <f t="shared" si="186"/>
        <v>585</v>
      </c>
      <c r="C243" s="42">
        <f t="shared" ref="C243:I243" si="275">C242</f>
        <v>78</v>
      </c>
      <c r="D243" s="51">
        <f t="shared" si="275"/>
        <v>100</v>
      </c>
      <c r="E243" s="56">
        <f t="shared" si="275"/>
        <v>0.2</v>
      </c>
      <c r="F243" s="57">
        <f t="shared" si="275"/>
        <v>980.23210993750001</v>
      </c>
      <c r="G243" s="58">
        <f t="shared" si="275"/>
        <v>2.6584931595742973E-4</v>
      </c>
      <c r="H243" s="58">
        <f t="shared" si="275"/>
        <v>4.3110319016750285E-4</v>
      </c>
      <c r="I243" s="48">
        <f t="shared" si="275"/>
        <v>78</v>
      </c>
      <c r="J243" s="49">
        <f t="shared" si="268"/>
        <v>4.7783624261100756E-3</v>
      </c>
      <c r="K243" s="50">
        <f t="shared" si="269"/>
        <v>34.007466472627208</v>
      </c>
      <c r="L243" s="51">
        <f t="shared" si="205"/>
        <v>9780527.057348337</v>
      </c>
      <c r="M243" s="49">
        <f t="shared" si="206"/>
        <v>2.5048285654416417E-2</v>
      </c>
      <c r="N243" s="43">
        <f t="shared" si="207"/>
        <v>182.02493765815237</v>
      </c>
      <c r="O243" s="43">
        <f t="shared" si="208"/>
        <v>182.02493765815237</v>
      </c>
      <c r="P243" s="52">
        <f t="shared" si="270"/>
        <v>48.392196868100875</v>
      </c>
      <c r="Q243" s="52">
        <f t="shared" si="271"/>
        <v>78.473139469701493</v>
      </c>
      <c r="R243" s="54">
        <f t="shared" si="190"/>
        <v>8.8031107970115379</v>
      </c>
      <c r="S243" s="54">
        <f t="shared" si="215"/>
        <v>482.11210085709558</v>
      </c>
      <c r="T243" s="54">
        <f t="shared" si="216"/>
        <v>230.41713452625325</v>
      </c>
      <c r="U243" s="54">
        <f t="shared" si="217"/>
        <v>251.69496633084236</v>
      </c>
      <c r="V243" s="54">
        <f t="shared" si="209"/>
        <v>2258.6227394242201</v>
      </c>
      <c r="W243" s="54">
        <f t="shared" si="210"/>
        <v>5760.4283631563312</v>
      </c>
      <c r="X243" s="54">
        <f t="shared" si="211"/>
        <v>6292.3741582710581</v>
      </c>
      <c r="Y243" s="54">
        <f t="shared" si="218"/>
        <v>12052.802521427389</v>
      </c>
      <c r="Z243" s="43">
        <f t="shared" si="272"/>
        <v>32.175000000000004</v>
      </c>
      <c r="AA243" s="54">
        <f t="shared" si="273"/>
        <v>5.5855221125205086</v>
      </c>
      <c r="AB243" s="54">
        <f t="shared" si="274"/>
        <v>78.473139469701493</v>
      </c>
      <c r="AC243" s="54">
        <f t="shared" si="220"/>
        <v>5.5855221125205086</v>
      </c>
    </row>
    <row r="244" spans="1:29" x14ac:dyDescent="0.25">
      <c r="A244" s="61">
        <f t="shared" si="212"/>
        <v>34.152797525929032</v>
      </c>
      <c r="B244" s="43">
        <f t="shared" si="186"/>
        <v>587.5</v>
      </c>
      <c r="C244" s="42">
        <f t="shared" ref="C244:I244" si="276">C243</f>
        <v>78</v>
      </c>
      <c r="D244" s="51">
        <f t="shared" si="276"/>
        <v>100</v>
      </c>
      <c r="E244" s="56">
        <f t="shared" si="276"/>
        <v>0.2</v>
      </c>
      <c r="F244" s="57">
        <f t="shared" si="276"/>
        <v>980.23210993750001</v>
      </c>
      <c r="G244" s="58">
        <f t="shared" si="276"/>
        <v>2.6584931595742973E-4</v>
      </c>
      <c r="H244" s="58">
        <f t="shared" si="276"/>
        <v>4.3110319016750285E-4</v>
      </c>
      <c r="I244" s="48">
        <f t="shared" si="276"/>
        <v>78</v>
      </c>
      <c r="J244" s="49">
        <f t="shared" si="268"/>
        <v>4.7783624261100756E-3</v>
      </c>
      <c r="K244" s="50">
        <f t="shared" si="269"/>
        <v>34.152797525929032</v>
      </c>
      <c r="L244" s="51">
        <f t="shared" si="205"/>
        <v>9822324.1815250404</v>
      </c>
      <c r="M244" s="49">
        <f t="shared" si="206"/>
        <v>2.5048174342493255E-2</v>
      </c>
      <c r="N244" s="43">
        <f t="shared" si="207"/>
        <v>183.58321482022583</v>
      </c>
      <c r="O244" s="43">
        <f t="shared" si="208"/>
        <v>183.58321482022583</v>
      </c>
      <c r="P244" s="52">
        <f t="shared" si="270"/>
        <v>48.599001128220962</v>
      </c>
      <c r="Q244" s="52">
        <f t="shared" si="271"/>
        <v>78.80849476658058</v>
      </c>
      <c r="R244" s="54">
        <f t="shared" si="190"/>
        <v>8.8031107970115379</v>
      </c>
      <c r="S244" s="54">
        <f t="shared" si="215"/>
        <v>485.77081473824165</v>
      </c>
      <c r="T244" s="54">
        <f t="shared" si="216"/>
        <v>232.18221594844681</v>
      </c>
      <c r="U244" s="54">
        <f t="shared" si="217"/>
        <v>253.5885987897949</v>
      </c>
      <c r="V244" s="54">
        <f t="shared" si="209"/>
        <v>2275.9246342911028</v>
      </c>
      <c r="W244" s="54">
        <f t="shared" si="210"/>
        <v>5829.361191013355</v>
      </c>
      <c r="X244" s="54">
        <f t="shared" si="211"/>
        <v>6366.8077687608757</v>
      </c>
      <c r="Y244" s="54">
        <f t="shared" si="218"/>
        <v>12196.16895977423</v>
      </c>
      <c r="Z244" s="43">
        <f t="shared" si="272"/>
        <v>32.312500000000007</v>
      </c>
      <c r="AA244" s="54">
        <f t="shared" si="273"/>
        <v>5.5430601983993579</v>
      </c>
      <c r="AB244" s="54">
        <f t="shared" si="274"/>
        <v>78.80849476658058</v>
      </c>
      <c r="AC244" s="54">
        <f t="shared" si="220"/>
        <v>5.5430601983993579</v>
      </c>
    </row>
    <row r="245" spans="1:29" x14ac:dyDescent="0.25">
      <c r="A245" s="61">
        <f t="shared" si="212"/>
        <v>34.298128579230855</v>
      </c>
      <c r="B245" s="43">
        <f t="shared" si="186"/>
        <v>590</v>
      </c>
      <c r="C245" s="42">
        <f t="shared" ref="C245:I245" si="277">C244</f>
        <v>78</v>
      </c>
      <c r="D245" s="51">
        <f t="shared" si="277"/>
        <v>100</v>
      </c>
      <c r="E245" s="56">
        <f t="shared" si="277"/>
        <v>0.2</v>
      </c>
      <c r="F245" s="57">
        <f t="shared" si="277"/>
        <v>980.23210993750001</v>
      </c>
      <c r="G245" s="58">
        <f t="shared" si="277"/>
        <v>2.6584931595742973E-4</v>
      </c>
      <c r="H245" s="58">
        <f t="shared" si="277"/>
        <v>4.3110319016750285E-4</v>
      </c>
      <c r="I245" s="48">
        <f t="shared" si="277"/>
        <v>78</v>
      </c>
      <c r="J245" s="49">
        <f t="shared" si="268"/>
        <v>4.7783624261100756E-3</v>
      </c>
      <c r="K245" s="50">
        <f t="shared" si="269"/>
        <v>34.298128579230855</v>
      </c>
      <c r="L245" s="51">
        <f t="shared" si="205"/>
        <v>9864121.3057017401</v>
      </c>
      <c r="M245" s="49">
        <f t="shared" si="206"/>
        <v>2.5048063925871233E-2</v>
      </c>
      <c r="N245" s="43">
        <f t="shared" si="207"/>
        <v>185.14813326830995</v>
      </c>
      <c r="O245" s="43">
        <f t="shared" si="208"/>
        <v>185.14813326830995</v>
      </c>
      <c r="P245" s="52">
        <f t="shared" si="270"/>
        <v>48.805805388341049</v>
      </c>
      <c r="Q245" s="52">
        <f t="shared" si="271"/>
        <v>79.143850063459638</v>
      </c>
      <c r="R245" s="54">
        <f t="shared" si="190"/>
        <v>8.8031107970115379</v>
      </c>
      <c r="S245" s="54">
        <f t="shared" si="215"/>
        <v>489.44281119140908</v>
      </c>
      <c r="T245" s="54">
        <f t="shared" si="216"/>
        <v>233.95393865665099</v>
      </c>
      <c r="U245" s="54">
        <f t="shared" si="217"/>
        <v>255.48887253475806</v>
      </c>
      <c r="V245" s="54">
        <f t="shared" si="209"/>
        <v>2293.2916291759743</v>
      </c>
      <c r="W245" s="54">
        <f t="shared" si="210"/>
        <v>5898.8386242488923</v>
      </c>
      <c r="X245" s="54">
        <f t="shared" si="211"/>
        <v>6441.8134527994534</v>
      </c>
      <c r="Y245" s="54">
        <f t="shared" si="218"/>
        <v>12340.652077048346</v>
      </c>
      <c r="Z245" s="43">
        <f t="shared" si="272"/>
        <v>32.450000000000003</v>
      </c>
      <c r="AA245" s="54">
        <f t="shared" si="273"/>
        <v>5.5010828515641768</v>
      </c>
      <c r="AB245" s="54">
        <f t="shared" si="274"/>
        <v>79.143850063459638</v>
      </c>
      <c r="AC245" s="54">
        <f t="shared" si="220"/>
        <v>5.5010828515641768</v>
      </c>
    </row>
    <row r="246" spans="1:29" x14ac:dyDescent="0.25">
      <c r="A246" s="61">
        <f t="shared" si="212"/>
        <v>34.443459632532686</v>
      </c>
      <c r="B246" s="43">
        <f t="shared" si="186"/>
        <v>592.5</v>
      </c>
      <c r="C246" s="42">
        <f t="shared" ref="C246:I246" si="278">C245</f>
        <v>78</v>
      </c>
      <c r="D246" s="51">
        <f t="shared" si="278"/>
        <v>100</v>
      </c>
      <c r="E246" s="56">
        <f t="shared" si="278"/>
        <v>0.2</v>
      </c>
      <c r="F246" s="57">
        <f t="shared" si="278"/>
        <v>980.23210993750001</v>
      </c>
      <c r="G246" s="58">
        <f t="shared" si="278"/>
        <v>2.6584931595742973E-4</v>
      </c>
      <c r="H246" s="58">
        <f t="shared" si="278"/>
        <v>4.3110319016750285E-4</v>
      </c>
      <c r="I246" s="48">
        <f t="shared" si="278"/>
        <v>78</v>
      </c>
      <c r="J246" s="49">
        <f t="shared" si="268"/>
        <v>4.7783624261100756E-3</v>
      </c>
      <c r="K246" s="50">
        <f t="shared" si="269"/>
        <v>34.443459632532686</v>
      </c>
      <c r="L246" s="51">
        <f t="shared" si="205"/>
        <v>9905918.4298784435</v>
      </c>
      <c r="M246" s="49">
        <f t="shared" si="206"/>
        <v>2.5047954393605139E-2</v>
      </c>
      <c r="N246" s="43">
        <f t="shared" si="207"/>
        <v>186.71969300078291</v>
      </c>
      <c r="O246" s="43">
        <f t="shared" si="208"/>
        <v>186.71969300078291</v>
      </c>
      <c r="P246" s="52">
        <f t="shared" si="270"/>
        <v>49.01260964846113</v>
      </c>
      <c r="Q246" s="52">
        <f t="shared" si="271"/>
        <v>79.479205360338696</v>
      </c>
      <c r="R246" s="54">
        <f t="shared" si="190"/>
        <v>8.8031107970115379</v>
      </c>
      <c r="S246" s="54">
        <f t="shared" si="215"/>
        <v>493.12809021335414</v>
      </c>
      <c r="T246" s="54">
        <f t="shared" si="216"/>
        <v>235.73230264924405</v>
      </c>
      <c r="U246" s="54">
        <f t="shared" si="217"/>
        <v>257.39578756411009</v>
      </c>
      <c r="V246" s="54">
        <f t="shared" si="209"/>
        <v>2310.7237240629379</v>
      </c>
      <c r="W246" s="54">
        <f t="shared" si="210"/>
        <v>5968.8627914391918</v>
      </c>
      <c r="X246" s="54">
        <f t="shared" si="211"/>
        <v>6517.3933389630438</v>
      </c>
      <c r="Y246" s="54">
        <f t="shared" si="218"/>
        <v>12486.256130402235</v>
      </c>
      <c r="Z246" s="43">
        <f t="shared" si="272"/>
        <v>32.587500000000006</v>
      </c>
      <c r="AA246" s="54">
        <f t="shared" si="273"/>
        <v>5.459582694167211</v>
      </c>
      <c r="AB246" s="54">
        <f t="shared" si="274"/>
        <v>79.479205360338696</v>
      </c>
      <c r="AC246" s="54">
        <f t="shared" si="220"/>
        <v>5.459582694167211</v>
      </c>
    </row>
    <row r="247" spans="1:29" x14ac:dyDescent="0.25">
      <c r="A247" s="61">
        <f t="shared" si="212"/>
        <v>34.58879068583451</v>
      </c>
      <c r="B247" s="43">
        <f t="shared" si="186"/>
        <v>595</v>
      </c>
      <c r="C247" s="42">
        <f t="shared" ref="C247:I247" si="279">C246</f>
        <v>78</v>
      </c>
      <c r="D247" s="51">
        <f t="shared" si="279"/>
        <v>100</v>
      </c>
      <c r="E247" s="56">
        <f t="shared" si="279"/>
        <v>0.2</v>
      </c>
      <c r="F247" s="57">
        <f t="shared" si="279"/>
        <v>980.23210993750001</v>
      </c>
      <c r="G247" s="58">
        <f t="shared" si="279"/>
        <v>2.6584931595742973E-4</v>
      </c>
      <c r="H247" s="58">
        <f t="shared" si="279"/>
        <v>4.3110319016750285E-4</v>
      </c>
      <c r="I247" s="48">
        <f t="shared" si="279"/>
        <v>78</v>
      </c>
      <c r="J247" s="49">
        <f t="shared" si="268"/>
        <v>4.7783624261100756E-3</v>
      </c>
      <c r="K247" s="50">
        <f t="shared" si="269"/>
        <v>34.58879068583451</v>
      </c>
      <c r="L247" s="51">
        <f t="shared" si="205"/>
        <v>9947715.554055145</v>
      </c>
      <c r="M247" s="49">
        <f t="shared" si="206"/>
        <v>2.5047845734928968E-2</v>
      </c>
      <c r="N247" s="43">
        <f t="shared" si="207"/>
        <v>188.29789401603591</v>
      </c>
      <c r="O247" s="43">
        <f t="shared" si="208"/>
        <v>188.29789401603591</v>
      </c>
      <c r="P247" s="52">
        <f t="shared" si="270"/>
        <v>49.219413908581224</v>
      </c>
      <c r="Q247" s="52">
        <f t="shared" si="271"/>
        <v>79.814560657217768</v>
      </c>
      <c r="R247" s="54">
        <f t="shared" si="190"/>
        <v>8.8031107970115379</v>
      </c>
      <c r="S247" s="54">
        <f t="shared" si="215"/>
        <v>496.82665180085928</v>
      </c>
      <c r="T247" s="54">
        <f t="shared" si="216"/>
        <v>237.51730792461714</v>
      </c>
      <c r="U247" s="54">
        <f t="shared" si="217"/>
        <v>259.30934387624217</v>
      </c>
      <c r="V247" s="54">
        <f t="shared" si="209"/>
        <v>2328.2209189362234</v>
      </c>
      <c r="W247" s="54">
        <f t="shared" si="210"/>
        <v>6039.4358211601357</v>
      </c>
      <c r="X247" s="54">
        <f t="shared" si="211"/>
        <v>6593.5495558275252</v>
      </c>
      <c r="Y247" s="54">
        <f t="shared" si="218"/>
        <v>12632.985376987661</v>
      </c>
      <c r="Z247" s="43">
        <f t="shared" si="272"/>
        <v>32.725000000000001</v>
      </c>
      <c r="AA247" s="54">
        <f t="shared" si="273"/>
        <v>5.418552488850481</v>
      </c>
      <c r="AB247" s="54">
        <f t="shared" si="274"/>
        <v>79.814560657217768</v>
      </c>
      <c r="AC247" s="54">
        <f t="shared" si="220"/>
        <v>5.418552488850481</v>
      </c>
    </row>
    <row r="248" spans="1:29" x14ac:dyDescent="0.25">
      <c r="A248" s="61">
        <f t="shared" si="212"/>
        <v>34.734121739136334</v>
      </c>
      <c r="B248" s="43">
        <f t="shared" si="186"/>
        <v>597.5</v>
      </c>
      <c r="C248" s="42">
        <f t="shared" ref="C248:I248" si="280">C247</f>
        <v>78</v>
      </c>
      <c r="D248" s="51">
        <f t="shared" si="280"/>
        <v>100</v>
      </c>
      <c r="E248" s="56">
        <f t="shared" si="280"/>
        <v>0.2</v>
      </c>
      <c r="F248" s="57">
        <f t="shared" si="280"/>
        <v>980.23210993750001</v>
      </c>
      <c r="G248" s="58">
        <f t="shared" si="280"/>
        <v>2.6584931595742973E-4</v>
      </c>
      <c r="H248" s="58">
        <f t="shared" si="280"/>
        <v>4.3110319016750285E-4</v>
      </c>
      <c r="I248" s="48">
        <f t="shared" si="280"/>
        <v>78</v>
      </c>
      <c r="J248" s="49">
        <f t="shared" si="268"/>
        <v>4.7783624261100756E-3</v>
      </c>
      <c r="K248" s="50">
        <f t="shared" si="269"/>
        <v>34.734121739136334</v>
      </c>
      <c r="L248" s="51">
        <f t="shared" si="205"/>
        <v>9989512.6782318484</v>
      </c>
      <c r="M248" s="49">
        <f t="shared" si="206"/>
        <v>2.5047737939252201E-2</v>
      </c>
      <c r="N248" s="43">
        <f t="shared" si="207"/>
        <v>189.88273631247259</v>
      </c>
      <c r="O248" s="43">
        <f t="shared" si="208"/>
        <v>189.88273631247259</v>
      </c>
      <c r="P248" s="52">
        <f t="shared" si="270"/>
        <v>49.426218168701304</v>
      </c>
      <c r="Q248" s="52">
        <f t="shared" si="271"/>
        <v>80.149915954096826</v>
      </c>
      <c r="R248" s="54">
        <f t="shared" si="190"/>
        <v>8.8031107970115379</v>
      </c>
      <c r="S248" s="54">
        <f t="shared" si="215"/>
        <v>500.53849595073177</v>
      </c>
      <c r="T248" s="54">
        <f t="shared" si="216"/>
        <v>239.30895448117388</v>
      </c>
      <c r="U248" s="54">
        <f t="shared" si="217"/>
        <v>261.22954146955789</v>
      </c>
      <c r="V248" s="54">
        <f t="shared" si="209"/>
        <v>2345.783213780182</v>
      </c>
      <c r="W248" s="54">
        <f t="shared" si="210"/>
        <v>6110.5598419872395</v>
      </c>
      <c r="X248" s="54">
        <f t="shared" si="211"/>
        <v>6670.2842319684105</v>
      </c>
      <c r="Y248" s="54">
        <f t="shared" si="218"/>
        <v>12780.84407395565</v>
      </c>
      <c r="Z248" s="43">
        <f t="shared" si="272"/>
        <v>32.862499999999997</v>
      </c>
      <c r="AA248" s="54">
        <f t="shared" si="273"/>
        <v>5.377985135534268</v>
      </c>
      <c r="AB248" s="54">
        <f t="shared" si="274"/>
        <v>80.149915954096826</v>
      </c>
      <c r="AC248" s="54">
        <f t="shared" si="220"/>
        <v>5.377985135534268</v>
      </c>
    </row>
    <row r="249" spans="1:29" x14ac:dyDescent="0.25">
      <c r="A249" s="61">
        <f t="shared" si="212"/>
        <v>34.879452792438158</v>
      </c>
      <c r="B249" s="43">
        <f t="shared" si="186"/>
        <v>600</v>
      </c>
      <c r="C249" s="42">
        <f t="shared" ref="C249:I249" si="281">C248</f>
        <v>78</v>
      </c>
      <c r="D249" s="51">
        <f t="shared" si="281"/>
        <v>100</v>
      </c>
      <c r="E249" s="56">
        <f t="shared" si="281"/>
        <v>0.2</v>
      </c>
      <c r="F249" s="57">
        <f t="shared" si="281"/>
        <v>980.23210993750001</v>
      </c>
      <c r="G249" s="58">
        <f t="shared" si="281"/>
        <v>2.6584931595742973E-4</v>
      </c>
      <c r="H249" s="58">
        <f t="shared" si="281"/>
        <v>4.3110319016750285E-4</v>
      </c>
      <c r="I249" s="48">
        <f t="shared" si="281"/>
        <v>78</v>
      </c>
      <c r="J249" s="49">
        <f t="shared" si="268"/>
        <v>4.7783624261100756E-3</v>
      </c>
      <c r="K249" s="50">
        <f t="shared" si="269"/>
        <v>34.879452792438158</v>
      </c>
      <c r="L249" s="51">
        <f t="shared" si="205"/>
        <v>10031309.802408548</v>
      </c>
      <c r="M249" s="49">
        <f t="shared" si="206"/>
        <v>2.5047630996156318E-2</v>
      </c>
      <c r="N249" s="43">
        <f t="shared" si="207"/>
        <v>191.47421988851002</v>
      </c>
      <c r="O249" s="43">
        <f t="shared" si="208"/>
        <v>191.47421988851002</v>
      </c>
      <c r="P249" s="52">
        <f t="shared" si="270"/>
        <v>49.633022428821398</v>
      </c>
      <c r="Q249" s="52">
        <f t="shared" si="271"/>
        <v>80.485271250975899</v>
      </c>
      <c r="R249" s="54">
        <f t="shared" si="190"/>
        <v>8.8031107970115379</v>
      </c>
      <c r="S249" s="54">
        <f t="shared" si="215"/>
        <v>504.26362265980583</v>
      </c>
      <c r="T249" s="54">
        <f t="shared" si="216"/>
        <v>241.10724231733141</v>
      </c>
      <c r="U249" s="54">
        <f t="shared" si="217"/>
        <v>263.15638034247439</v>
      </c>
      <c r="V249" s="54">
        <f t="shared" si="209"/>
        <v>2363.4106085792987</v>
      </c>
      <c r="W249" s="54">
        <f t="shared" si="210"/>
        <v>6182.2369824956768</v>
      </c>
      <c r="X249" s="54">
        <f t="shared" si="211"/>
        <v>6747.5994959608815</v>
      </c>
      <c r="Y249" s="54">
        <f t="shared" si="218"/>
        <v>12929.836478456558</v>
      </c>
      <c r="Z249" s="43">
        <f t="shared" si="272"/>
        <v>33</v>
      </c>
      <c r="AA249" s="54">
        <f t="shared" si="273"/>
        <v>5.3378736682912464</v>
      </c>
      <c r="AB249" s="54">
        <f t="shared" si="274"/>
        <v>80.485271250975899</v>
      </c>
      <c r="AC249" s="54">
        <f t="shared" si="220"/>
        <v>5.3378736682912464</v>
      </c>
    </row>
    <row r="250" spans="1:29" x14ac:dyDescent="0.25">
      <c r="B250" s="43"/>
      <c r="C250" s="42"/>
      <c r="D250" s="51"/>
      <c r="E250" s="56"/>
      <c r="F250" s="57"/>
      <c r="G250" s="58"/>
      <c r="H250" s="58"/>
      <c r="I250" s="48"/>
      <c r="J250" s="49"/>
      <c r="K250" s="50"/>
      <c r="L250" s="51"/>
      <c r="M250" s="49"/>
      <c r="N250" s="43"/>
      <c r="O250" s="43"/>
      <c r="P250" s="52"/>
      <c r="Q250" s="52"/>
      <c r="R250" s="54"/>
      <c r="S250" s="54"/>
      <c r="T250" s="54"/>
      <c r="U250" s="54"/>
      <c r="V250" s="54"/>
      <c r="W250" s="54"/>
      <c r="X250" s="54"/>
      <c r="Y250" s="54"/>
      <c r="Z250" s="43"/>
      <c r="AA250" s="54"/>
      <c r="AB250" s="54"/>
      <c r="AC250" s="54"/>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3FB96-8039-454E-A360-D575D4FC9E18}">
  <sheetPr codeName="Blad9"/>
  <dimension ref="A1:AH250"/>
  <sheetViews>
    <sheetView zoomScale="85" zoomScaleNormal="85" workbookViewId="0">
      <selection activeCell="F10" sqref="F10"/>
    </sheetView>
  </sheetViews>
  <sheetFormatPr defaultColWidth="9.140625" defaultRowHeight="15" x14ac:dyDescent="0.25"/>
  <cols>
    <col min="1" max="6" width="9.140625" style="6"/>
    <col min="7" max="7" width="13.140625" style="6" customWidth="1"/>
    <col min="8" max="8" width="12.140625" style="6" customWidth="1"/>
    <col min="9" max="10" width="9.140625" style="6"/>
    <col min="11" max="11" width="12.5703125" style="6" customWidth="1"/>
    <col min="12" max="12" width="9.140625" style="6"/>
    <col min="13" max="13" width="12.5703125" style="6" customWidth="1"/>
    <col min="14" max="14" width="15.5703125" style="6" customWidth="1"/>
    <col min="15" max="15" width="15.7109375" style="6" customWidth="1"/>
    <col min="16" max="16" width="13.85546875" style="6" bestFit="1" customWidth="1"/>
    <col min="17" max="17" width="18.85546875" style="6" bestFit="1" customWidth="1"/>
    <col min="18" max="19" width="9.140625" style="6"/>
    <col min="20" max="20" width="10.140625" style="6" customWidth="1"/>
    <col min="21" max="21" width="12.5703125" style="6" bestFit="1" customWidth="1"/>
    <col min="22" max="22" width="13.85546875" style="6" bestFit="1" customWidth="1"/>
    <col min="23" max="23" width="9.140625" style="6"/>
    <col min="24" max="24" width="10.5703125" style="6" bestFit="1" customWidth="1"/>
    <col min="25" max="25" width="11.85546875" style="6" bestFit="1" customWidth="1"/>
    <col min="26" max="29" width="9.140625" style="6"/>
    <col min="30" max="30" width="23.42578125" style="6" bestFit="1" customWidth="1"/>
    <col min="31" max="34" width="16.5703125" style="6" customWidth="1"/>
    <col min="35" max="35" width="9.140625" style="6"/>
    <col min="36" max="36" width="13.5703125" style="6" bestFit="1" customWidth="1"/>
    <col min="37" max="37" width="13.7109375" style="6" bestFit="1" customWidth="1"/>
    <col min="38" max="16384" width="9.140625" style="6"/>
  </cols>
  <sheetData>
    <row r="1" spans="1:34" x14ac:dyDescent="0.25">
      <c r="B1" s="6" t="s">
        <v>0</v>
      </c>
      <c r="C1" s="278">
        <f>'Energy Prod &amp; Cons'!C10</f>
        <v>135</v>
      </c>
      <c r="D1" s="6" t="s">
        <v>1</v>
      </c>
      <c r="F1" s="6" t="s">
        <v>2</v>
      </c>
      <c r="G1" s="31">
        <f>'Energy Prod &amp; Cons'!G14</f>
        <v>100</v>
      </c>
      <c r="H1" s="6" t="s">
        <v>3</v>
      </c>
      <c r="L1" s="6" t="s">
        <v>35</v>
      </c>
      <c r="Q1" s="7"/>
      <c r="R1" s="8" t="s">
        <v>36</v>
      </c>
      <c r="S1" s="9" t="s">
        <v>48</v>
      </c>
      <c r="T1" s="8" t="s">
        <v>49</v>
      </c>
      <c r="U1" s="10" t="s">
        <v>50</v>
      </c>
      <c r="V1" s="11" t="s">
        <v>51</v>
      </c>
      <c r="W1" s="9" t="s">
        <v>52</v>
      </c>
      <c r="X1" s="12" t="s">
        <v>19</v>
      </c>
      <c r="Y1" s="12" t="s">
        <v>53</v>
      </c>
      <c r="Z1" s="13" t="s">
        <v>53</v>
      </c>
    </row>
    <row r="2" spans="1:34" ht="15.75" thickBot="1" x14ac:dyDescent="0.3">
      <c r="B2" s="6" t="s">
        <v>4</v>
      </c>
      <c r="C2" s="31">
        <f>'Energy Prod &amp; Cons'!C11</f>
        <v>85</v>
      </c>
      <c r="D2" s="6" t="s">
        <v>1</v>
      </c>
      <c r="F2" s="6" t="s">
        <v>5</v>
      </c>
      <c r="G2" s="31">
        <f>'Energy Prod &amp; Cons'!G16</f>
        <v>150</v>
      </c>
      <c r="H2" s="6" t="s">
        <v>6</v>
      </c>
      <c r="L2" s="6" t="s">
        <v>45</v>
      </c>
      <c r="M2" s="14">
        <f>'Energy Prod &amp; Cons'!G10*(0.135-('Flow section 1 inj'!W4*9.8/100000))</f>
        <v>90.531111463556272</v>
      </c>
      <c r="N2" s="6" t="s">
        <v>42</v>
      </c>
      <c r="Q2" s="15"/>
      <c r="R2" s="16" t="s">
        <v>54</v>
      </c>
      <c r="S2" s="16" t="s">
        <v>1</v>
      </c>
      <c r="T2" s="17" t="s">
        <v>55</v>
      </c>
      <c r="U2" s="18" t="s">
        <v>56</v>
      </c>
      <c r="V2" s="19" t="s">
        <v>57</v>
      </c>
      <c r="W2" s="19" t="s">
        <v>58</v>
      </c>
      <c r="X2" s="20" t="s">
        <v>8</v>
      </c>
      <c r="Y2" s="20" t="s">
        <v>30</v>
      </c>
      <c r="Z2" s="21" t="s">
        <v>59</v>
      </c>
    </row>
    <row r="3" spans="1:34" x14ac:dyDescent="0.25">
      <c r="B3" s="6" t="s">
        <v>7</v>
      </c>
      <c r="C3" s="31">
        <f>'Energy Prod &amp; Cons'!G23</f>
        <v>0.65</v>
      </c>
      <c r="D3" s="6" t="s">
        <v>8</v>
      </c>
      <c r="F3" s="6" t="s">
        <v>9</v>
      </c>
      <c r="G3" s="31">
        <f>'Energy Prod &amp; Cons'!G18</f>
        <v>1500</v>
      </c>
      <c r="H3" s="6" t="s">
        <v>3</v>
      </c>
      <c r="Q3" s="22" t="s">
        <v>60</v>
      </c>
      <c r="R3" s="23">
        <f>'Energy Prod &amp; Cons'!G10</f>
        <v>2550</v>
      </c>
      <c r="S3" s="24">
        <f>C1</f>
        <v>135</v>
      </c>
      <c r="T3" s="25">
        <f>R3/100</f>
        <v>25.5</v>
      </c>
      <c r="U3" s="26">
        <f>C5/1000000</f>
        <v>0.05</v>
      </c>
      <c r="V3" s="26">
        <f>1+0.000001*(-80*S3-3.3*S3^2+0.00175*S3^3+489*T3-2*T3*S3+0.016*S3^2*T3-0.000013*S3^3*T3-0.333*T3^2-0.002*S3*T3^2)</f>
        <v>0.94517574118750003</v>
      </c>
      <c r="W3" s="27">
        <f>(V3+U3*(0.668+0.44*U3+(0.000001*(300*T3-2400*T3*U3+(S3*(80+3*S3-3300*U3-13*T3+47*T3*U3))))))*1000</f>
        <v>980.23210993750001</v>
      </c>
      <c r="X3" s="28">
        <f>(0.42*(U3^0.8-0.17)^2+0.045)*S3^0.8</f>
        <v>2.4101854614206246</v>
      </c>
      <c r="Y3" s="29">
        <f>(0.1+0.333*U3+(1.65+91.9*U3^3)*EXP(-X3))/1000</f>
        <v>2.6584931595742973E-4</v>
      </c>
      <c r="Z3" s="30">
        <f>Y3*1000</f>
        <v>0.26584931595742972</v>
      </c>
    </row>
    <row r="4" spans="1:34" ht="15.75" thickBot="1" x14ac:dyDescent="0.3">
      <c r="B4" s="6" t="s">
        <v>10</v>
      </c>
      <c r="C4" s="31">
        <f>'Energy Prod &amp; Cons'!G25</f>
        <v>0</v>
      </c>
      <c r="D4" s="6" t="s">
        <v>8</v>
      </c>
      <c r="F4" s="6" t="s">
        <v>11</v>
      </c>
      <c r="G4" s="31">
        <f>'Energy Prod &amp; Cons'!G17</f>
        <v>15</v>
      </c>
      <c r="H4" s="6" t="s">
        <v>12</v>
      </c>
      <c r="Q4" s="32" t="s">
        <v>61</v>
      </c>
      <c r="R4" s="33">
        <f>R3</f>
        <v>2550</v>
      </c>
      <c r="S4" s="34">
        <f>C2</f>
        <v>85</v>
      </c>
      <c r="T4" s="35">
        <f>R4/100</f>
        <v>25.5</v>
      </c>
      <c r="U4" s="36">
        <f>U3</f>
        <v>0.05</v>
      </c>
      <c r="V4" s="36">
        <f>1+0.000001*(-80*S4-3.3*S4^2+0.00175*S4^3+489*T4-2*T4*S4+0.016*S4^2*T4-0.000013*S4^3*T4-0.333*T4^2-0.002*S4*T4^2)</f>
        <v>0.98098386056249998</v>
      </c>
      <c r="W4" s="37">
        <f>(V4+U4*(0.668+0.44*U4+(0.000001*(300*T4-2400*T4*U4+(S4*(80+3*S4-3300*U4-13*T4+47*T4*U4))))))*1000</f>
        <v>1015.2816668125</v>
      </c>
      <c r="X4" s="38">
        <f>(0.42*(U4^0.8-0.17)^2+0.045)*S4^0.8</f>
        <v>1.6646333382762242</v>
      </c>
      <c r="Y4" s="39">
        <f>(0.1+0.333*U4+(1.65+91.9*U4^3)*EXP(-X4))/1000</f>
        <v>4.3110319016750285E-4</v>
      </c>
      <c r="Z4" s="40">
        <f>Y4*1000</f>
        <v>0.43110319016750287</v>
      </c>
    </row>
    <row r="5" spans="1:34" x14ac:dyDescent="0.25">
      <c r="B5" s="6" t="s">
        <v>62</v>
      </c>
      <c r="C5" s="31">
        <f>'Energy Prod &amp; Cons'!G22</f>
        <v>50000</v>
      </c>
      <c r="D5" s="6" t="s">
        <v>63</v>
      </c>
      <c r="M5" s="6" t="s">
        <v>43</v>
      </c>
      <c r="AB5" s="6">
        <f>W3/W4</f>
        <v>0.96547799687446456</v>
      </c>
    </row>
    <row r="6" spans="1:34" x14ac:dyDescent="0.25">
      <c r="A6" s="6">
        <v>1</v>
      </c>
      <c r="B6" s="6">
        <v>2</v>
      </c>
      <c r="C6" s="6">
        <v>3</v>
      </c>
      <c r="D6" s="6">
        <v>4</v>
      </c>
      <c r="E6" s="6">
        <v>5</v>
      </c>
      <c r="F6" s="6">
        <v>6</v>
      </c>
      <c r="G6" s="6">
        <v>7</v>
      </c>
      <c r="H6" s="6">
        <v>8</v>
      </c>
      <c r="I6" s="6">
        <v>9</v>
      </c>
      <c r="J6" s="6">
        <v>10</v>
      </c>
      <c r="K6" s="6">
        <v>11</v>
      </c>
      <c r="L6" s="6">
        <v>12</v>
      </c>
      <c r="M6" s="6">
        <v>13</v>
      </c>
      <c r="N6" s="6">
        <v>14</v>
      </c>
      <c r="O6" s="6">
        <v>15</v>
      </c>
      <c r="P6" s="6">
        <v>16</v>
      </c>
      <c r="Q6" s="6">
        <v>17</v>
      </c>
      <c r="R6" s="6">
        <v>18</v>
      </c>
      <c r="S6" s="6">
        <v>19</v>
      </c>
      <c r="T6" s="6">
        <v>20</v>
      </c>
      <c r="U6" s="6">
        <v>21</v>
      </c>
      <c r="V6" s="6">
        <v>22</v>
      </c>
      <c r="W6" s="6">
        <v>23</v>
      </c>
      <c r="X6" s="6">
        <v>24</v>
      </c>
      <c r="Y6" s="6">
        <v>25</v>
      </c>
      <c r="Z6" s="6">
        <v>26</v>
      </c>
      <c r="AA6" s="6">
        <v>27</v>
      </c>
      <c r="AB6" s="6">
        <v>28</v>
      </c>
      <c r="AC6" s="6">
        <v>29</v>
      </c>
    </row>
    <row r="7" spans="1:34" x14ac:dyDescent="0.25">
      <c r="A7" s="6" t="s">
        <v>38</v>
      </c>
      <c r="B7" s="41" t="s">
        <v>13</v>
      </c>
      <c r="C7" s="41" t="s">
        <v>14</v>
      </c>
      <c r="D7" s="41" t="s">
        <v>15</v>
      </c>
      <c r="E7" s="41" t="s">
        <v>16</v>
      </c>
      <c r="F7" s="41" t="s">
        <v>17</v>
      </c>
      <c r="G7" s="41" t="s">
        <v>46</v>
      </c>
      <c r="H7" s="41" t="s">
        <v>47</v>
      </c>
      <c r="I7" s="41" t="s">
        <v>18</v>
      </c>
      <c r="J7" s="41" t="s">
        <v>19</v>
      </c>
      <c r="K7" s="41" t="s">
        <v>20</v>
      </c>
      <c r="L7" s="41" t="s">
        <v>21</v>
      </c>
      <c r="M7" s="41" t="s">
        <v>22</v>
      </c>
      <c r="N7" s="82" t="s">
        <v>105</v>
      </c>
      <c r="O7" s="82" t="s">
        <v>108</v>
      </c>
      <c r="P7" s="41" t="s">
        <v>106</v>
      </c>
      <c r="Q7" s="41" t="s">
        <v>107</v>
      </c>
      <c r="R7" s="41" t="s">
        <v>23</v>
      </c>
      <c r="S7" s="41" t="s">
        <v>24</v>
      </c>
      <c r="T7" s="41" t="s">
        <v>109</v>
      </c>
      <c r="U7" s="41" t="s">
        <v>110</v>
      </c>
      <c r="V7" s="41" t="s">
        <v>111</v>
      </c>
      <c r="W7" s="41" t="s">
        <v>114</v>
      </c>
      <c r="X7" s="41" t="s">
        <v>115</v>
      </c>
      <c r="Y7" s="41" t="s">
        <v>117</v>
      </c>
      <c r="Z7" s="41" t="s">
        <v>25</v>
      </c>
      <c r="AA7" s="41" t="s">
        <v>26</v>
      </c>
      <c r="AB7" s="41"/>
      <c r="AC7" s="41"/>
      <c r="AD7" s="42"/>
      <c r="AE7" s="42"/>
      <c r="AF7" s="42"/>
      <c r="AG7" s="42"/>
    </row>
    <row r="8" spans="1:34" x14ac:dyDescent="0.25">
      <c r="A8" s="6" t="s">
        <v>113</v>
      </c>
      <c r="B8" s="41" t="s">
        <v>27</v>
      </c>
      <c r="C8" s="41" t="s">
        <v>28</v>
      </c>
      <c r="D8" s="41" t="s">
        <v>3</v>
      </c>
      <c r="E8" s="41" t="s">
        <v>28</v>
      </c>
      <c r="F8" s="41" t="s">
        <v>29</v>
      </c>
      <c r="G8" s="41" t="s">
        <v>30</v>
      </c>
      <c r="H8" s="41" t="s">
        <v>30</v>
      </c>
      <c r="I8" s="41" t="s">
        <v>28</v>
      </c>
      <c r="J8" s="41" t="s">
        <v>31</v>
      </c>
      <c r="K8" s="41" t="s">
        <v>32</v>
      </c>
      <c r="L8" s="41" t="s">
        <v>8</v>
      </c>
      <c r="M8" s="41" t="s">
        <v>8</v>
      </c>
      <c r="N8" s="41" t="s">
        <v>33</v>
      </c>
      <c r="O8" s="41" t="s">
        <v>33</v>
      </c>
      <c r="P8" s="41" t="s">
        <v>33</v>
      </c>
      <c r="Q8" s="41" t="s">
        <v>33</v>
      </c>
      <c r="R8" s="41" t="s">
        <v>33</v>
      </c>
      <c r="S8" s="41" t="s">
        <v>33</v>
      </c>
      <c r="T8" s="41" t="s">
        <v>33</v>
      </c>
      <c r="U8" s="41" t="s">
        <v>33</v>
      </c>
      <c r="V8" s="41" t="s">
        <v>112</v>
      </c>
      <c r="W8" s="41" t="s">
        <v>116</v>
      </c>
      <c r="X8" s="41" t="s">
        <v>116</v>
      </c>
      <c r="Y8" s="41" t="s">
        <v>116</v>
      </c>
      <c r="Z8" s="41" t="s">
        <v>34</v>
      </c>
      <c r="AA8" s="41" t="s">
        <v>8</v>
      </c>
      <c r="AB8" s="41" t="s">
        <v>44</v>
      </c>
      <c r="AC8" s="41" t="s">
        <v>26</v>
      </c>
      <c r="AD8" s="41"/>
      <c r="AE8" s="41"/>
      <c r="AF8" s="41"/>
      <c r="AG8" s="41"/>
      <c r="AH8" s="41"/>
    </row>
    <row r="9" spans="1:34" x14ac:dyDescent="0.25">
      <c r="B9" s="41">
        <v>0</v>
      </c>
      <c r="C9" s="41"/>
      <c r="D9" s="41"/>
      <c r="E9" s="41"/>
      <c r="F9" s="41"/>
      <c r="G9" s="41"/>
      <c r="H9" s="41"/>
      <c r="I9" s="41"/>
      <c r="J9" s="41"/>
      <c r="K9" s="41"/>
      <c r="L9" s="41"/>
      <c r="M9" s="41"/>
      <c r="N9" s="41"/>
      <c r="O9" s="41"/>
      <c r="P9" s="41"/>
      <c r="Q9" s="41"/>
      <c r="R9" s="41"/>
      <c r="S9" s="41"/>
      <c r="T9" s="41"/>
      <c r="U9" s="41"/>
      <c r="V9" s="41"/>
      <c r="W9" s="41"/>
      <c r="X9" s="41"/>
      <c r="Y9" s="41"/>
      <c r="Z9" s="41"/>
      <c r="AA9" s="41"/>
      <c r="AB9" s="41"/>
      <c r="AC9" s="41"/>
      <c r="AG9" s="42"/>
      <c r="AH9" s="42"/>
    </row>
    <row r="10" spans="1:34" x14ac:dyDescent="0.25">
      <c r="A10" s="61">
        <f>B10/J10/3600</f>
        <v>2.1344776656065333E-2</v>
      </c>
      <c r="B10" s="43">
        <v>2.5</v>
      </c>
      <c r="C10" s="44">
        <f>'Slimhole design'!AA22</f>
        <v>203.52979999999997</v>
      </c>
      <c r="D10" s="45">
        <f>'Slimhole design'!D21</f>
        <v>800</v>
      </c>
      <c r="E10" s="46">
        <f>'Energy Prod &amp; Cons'!G21</f>
        <v>0.2</v>
      </c>
      <c r="F10" s="45">
        <f>W3</f>
        <v>980.23210993750001</v>
      </c>
      <c r="G10" s="47">
        <f>Y3</f>
        <v>2.6584931595742973E-4</v>
      </c>
      <c r="H10" s="47">
        <f>Y4</f>
        <v>4.3110319016750285E-4</v>
      </c>
      <c r="I10" s="48">
        <f>C10</f>
        <v>203.52979999999997</v>
      </c>
      <c r="J10" s="49">
        <f>PI()*(I10/2000)^2</f>
        <v>3.2534631569785533E-2</v>
      </c>
      <c r="K10" s="50">
        <f>B10/J10/3600</f>
        <v>2.1344776656065333E-2</v>
      </c>
      <c r="L10" s="51">
        <f t="shared" ref="L10:L73" si="0">(F10*K10*I10)/G10/1000</f>
        <v>16018.173681607215</v>
      </c>
      <c r="M10" s="49">
        <f t="shared" ref="M10:M73" si="1">(1.14-2*LOG((E10/1000)/(I10/1000)+(21.25/L10^0.9)))^-2</f>
        <v>2.9338048263866674E-2</v>
      </c>
      <c r="N10" s="43">
        <f t="shared" ref="N10:N73" si="2">(0.5*F10*K10^2*D10/(I10/1000)*M10/100000)</f>
        <v>2.5749888848927038E-4</v>
      </c>
      <c r="O10" s="43">
        <f t="shared" ref="O10:O73" si="3">(0.5*F10*K10^2*D10/(I10/1000)*M10/100000)</f>
        <v>2.5749888848927038E-4</v>
      </c>
      <c r="P10" s="52">
        <f>(B10/3600)*G10/2/PI()/G$4/0.000000000001*(LN(G$3/(C10/2000))+C$4)/100000</f>
        <v>0.18801682685297041</v>
      </c>
      <c r="Q10" s="52">
        <f>(B10/3600)*H10/2/PI()/G$4/0.000000000001*(LN(G$3/(C10/2000))+C$4)/100000</f>
        <v>0.30488945803594159</v>
      </c>
      <c r="R10" s="53">
        <f>'Energy Prod &amp; Cons'!G10*(1-'Flow section 1 inj'!AB5)/10</f>
        <v>8.8031107970115379</v>
      </c>
      <c r="S10" s="54">
        <f>O10+N10+P10+Q10-R10</f>
        <v>-8.3096895143456475</v>
      </c>
      <c r="T10" s="54">
        <f>N10+P10</f>
        <v>0.18827432574145969</v>
      </c>
      <c r="U10" s="54">
        <f>O10+Q10-R10</f>
        <v>-8.4979638400871078</v>
      </c>
      <c r="V10" s="54">
        <f t="shared" ref="V10:V73" si="4">T10*(F10/100)</f>
        <v>1.845525395686112</v>
      </c>
      <c r="W10" s="54">
        <f t="shared" ref="W10:W73" si="5">T10/3600/C$3*B10*100</f>
        <v>2.011477839118159E-2</v>
      </c>
      <c r="X10" s="54">
        <f t="shared" ref="X10:X73" si="6">U10/3600/C$3*B10*100</f>
        <v>-0.90790211966742596</v>
      </c>
      <c r="Y10" s="54">
        <f>X10+W10</f>
        <v>-0.88778734127624437</v>
      </c>
      <c r="Z10" s="43">
        <f>B10*(C$1-C$2)*1.1/1000</f>
        <v>0.13750000000000001</v>
      </c>
      <c r="AA10" s="54">
        <f>Z10/(W10/1000)</f>
        <v>6835.7700654699056</v>
      </c>
      <c r="AB10" s="54">
        <f>Q10</f>
        <v>0.30488945803594159</v>
      </c>
      <c r="AC10" s="54">
        <f t="shared" ref="AC10:AC73" si="7">AA10</f>
        <v>6835.7700654699056</v>
      </c>
      <c r="AE10" s="55"/>
      <c r="AG10" s="50"/>
      <c r="AH10" s="50"/>
    </row>
    <row r="11" spans="1:34" x14ac:dyDescent="0.25">
      <c r="A11" s="61">
        <f t="shared" ref="A11:A74" si="8">B11/J11/3600</f>
        <v>4.2689553312130667E-2</v>
      </c>
      <c r="B11" s="43">
        <f>B10+2.5</f>
        <v>5</v>
      </c>
      <c r="C11" s="42">
        <f t="shared" ref="C11:I26" si="9">C10</f>
        <v>203.52979999999997</v>
      </c>
      <c r="D11" s="51">
        <f t="shared" si="9"/>
        <v>800</v>
      </c>
      <c r="E11" s="56">
        <f t="shared" si="9"/>
        <v>0.2</v>
      </c>
      <c r="F11" s="57">
        <f t="shared" si="9"/>
        <v>980.23210993750001</v>
      </c>
      <c r="G11" s="58">
        <f>G10</f>
        <v>2.6584931595742973E-4</v>
      </c>
      <c r="H11" s="58">
        <f>H10</f>
        <v>4.3110319016750285E-4</v>
      </c>
      <c r="I11" s="48">
        <f t="shared" si="9"/>
        <v>203.52979999999997</v>
      </c>
      <c r="J11" s="49">
        <f>PI()*(I11/2000)^2</f>
        <v>3.2534631569785533E-2</v>
      </c>
      <c r="K11" s="50">
        <f>B11/J11/3600</f>
        <v>4.2689553312130667E-2</v>
      </c>
      <c r="L11" s="51">
        <f t="shared" si="0"/>
        <v>32036.347363214431</v>
      </c>
      <c r="M11" s="49">
        <f t="shared" si="1"/>
        <v>2.5773517888779927E-2</v>
      </c>
      <c r="N11" s="43">
        <f t="shared" si="2"/>
        <v>9.048525858474356E-4</v>
      </c>
      <c r="O11" s="43">
        <f t="shared" si="3"/>
        <v>9.048525858474356E-4</v>
      </c>
      <c r="P11" s="52">
        <f>(B11/3600)*G11/2/PI()/G$4/0.000000000001*(LN(G$3/(C11/2000))+C$4)/100000</f>
        <v>0.37603365370594083</v>
      </c>
      <c r="Q11" s="52">
        <f t="shared" ref="Q11:Q74" si="10">(B11/3600)*H11/2/PI()/G$4/0.000000000001*(LN(G$3/(C11/2000))+C$4)/100000</f>
        <v>0.60977891607188317</v>
      </c>
      <c r="R11" s="54">
        <f>R10</f>
        <v>8.8031107970115379</v>
      </c>
      <c r="S11" s="54">
        <f t="shared" ref="S11:S74" si="11">O11+N11+P11+Q11-R11</f>
        <v>-7.8154885220620187</v>
      </c>
      <c r="T11" s="54">
        <f t="shared" ref="T11:T74" si="12">N11+P11</f>
        <v>0.37693850629178827</v>
      </c>
      <c r="U11" s="54">
        <f t="shared" ref="U11:U74" si="13">O11+Q11-R11</f>
        <v>-8.1924270283538068</v>
      </c>
      <c r="V11" s="54">
        <f t="shared" si="4"/>
        <v>3.6948722733908923</v>
      </c>
      <c r="W11" s="54">
        <f t="shared" si="5"/>
        <v>8.0542415874313725E-2</v>
      </c>
      <c r="X11" s="54">
        <f t="shared" si="6"/>
        <v>-1.7505185958020955</v>
      </c>
      <c r="Y11" s="54">
        <f t="shared" ref="Y11:Y74" si="14">X11+W11</f>
        <v>-1.6699761799277817</v>
      </c>
      <c r="Z11" s="43">
        <f>B11*(C$1-C$2)*1.1/1000</f>
        <v>0.27500000000000002</v>
      </c>
      <c r="AA11" s="54">
        <f>Z11/(W11/1000)</f>
        <v>3414.3500292955823</v>
      </c>
      <c r="AB11" s="54">
        <f t="shared" ref="AB11:AB74" si="15">Q11</f>
        <v>0.60977891607188317</v>
      </c>
      <c r="AC11" s="54">
        <f t="shared" si="7"/>
        <v>3414.3500292955823</v>
      </c>
      <c r="AD11" s="59"/>
      <c r="AG11" s="50"/>
      <c r="AH11" s="50"/>
    </row>
    <row r="12" spans="1:34" x14ac:dyDescent="0.25">
      <c r="A12" s="61">
        <f t="shared" si="8"/>
        <v>6.4034329968195997E-2</v>
      </c>
      <c r="B12" s="43">
        <f t="shared" ref="B12:B75" si="16">B11+2.5</f>
        <v>7.5</v>
      </c>
      <c r="C12" s="42">
        <f t="shared" si="9"/>
        <v>203.52979999999997</v>
      </c>
      <c r="D12" s="51">
        <f t="shared" si="9"/>
        <v>800</v>
      </c>
      <c r="E12" s="56">
        <f t="shared" si="9"/>
        <v>0.2</v>
      </c>
      <c r="F12" s="57">
        <f t="shared" si="9"/>
        <v>980.23210993750001</v>
      </c>
      <c r="G12" s="58">
        <f t="shared" si="9"/>
        <v>2.6584931595742973E-4</v>
      </c>
      <c r="H12" s="58">
        <f t="shared" si="9"/>
        <v>4.3110319016750285E-4</v>
      </c>
      <c r="I12" s="48">
        <f t="shared" si="9"/>
        <v>203.52979999999997</v>
      </c>
      <c r="J12" s="49">
        <f t="shared" ref="J12:J75" si="17">PI()*(I12/2000)^2</f>
        <v>3.2534631569785533E-2</v>
      </c>
      <c r="K12" s="50">
        <f t="shared" ref="K12:K75" si="18">B12/J12/3600</f>
        <v>6.4034329968195997E-2</v>
      </c>
      <c r="L12" s="51">
        <f t="shared" si="0"/>
        <v>48054.521044821646</v>
      </c>
      <c r="M12" s="49">
        <f t="shared" si="1"/>
        <v>2.4237383835512924E-2</v>
      </c>
      <c r="N12" s="43">
        <f t="shared" si="2"/>
        <v>1.9145750280522727E-3</v>
      </c>
      <c r="O12" s="43">
        <f t="shared" si="3"/>
        <v>1.9145750280522727E-3</v>
      </c>
      <c r="P12" s="52">
        <f t="shared" ref="P12:P75" si="19">(B12/3600)*G12/2/PI()/G$4/0.000000000001*(LN(G$3/(C12/2000))+C$4)/100000</f>
        <v>0.56405048055891116</v>
      </c>
      <c r="Q12" s="52">
        <f t="shared" si="10"/>
        <v>0.91466837410782476</v>
      </c>
      <c r="R12" s="54">
        <f t="shared" ref="R12:R75" si="20">R11</f>
        <v>8.8031107970115379</v>
      </c>
      <c r="S12" s="54">
        <f t="shared" si="11"/>
        <v>-7.3205627922886976</v>
      </c>
      <c r="T12" s="54">
        <f t="shared" si="12"/>
        <v>0.56596505558696342</v>
      </c>
      <c r="U12" s="54">
        <f t="shared" si="13"/>
        <v>-7.8865278478756604</v>
      </c>
      <c r="V12" s="54">
        <f t="shared" si="4"/>
        <v>5.5477712058890365</v>
      </c>
      <c r="W12" s="54">
        <f t="shared" si="5"/>
        <v>0.18139905627787287</v>
      </c>
      <c r="X12" s="54">
        <f t="shared" si="6"/>
        <v>-2.527733284575532</v>
      </c>
      <c r="Y12" s="54">
        <f t="shared" si="14"/>
        <v>-2.3463342282976591</v>
      </c>
      <c r="Z12" s="43">
        <f t="shared" ref="Z12:Z75" si="21">B12*(C$1-C$2)*1.1/1000</f>
        <v>0.41250000000000003</v>
      </c>
      <c r="AA12" s="54">
        <f t="shared" ref="AA12:AA75" si="22">Z12/(W12/1000)</f>
        <v>2273.9919846557491</v>
      </c>
      <c r="AB12" s="54">
        <f t="shared" si="15"/>
        <v>0.91466837410782476</v>
      </c>
      <c r="AC12" s="54">
        <f t="shared" si="7"/>
        <v>2273.9919846557491</v>
      </c>
      <c r="AD12" s="60"/>
      <c r="AE12" s="54"/>
      <c r="AG12" s="50"/>
      <c r="AH12" s="50"/>
    </row>
    <row r="13" spans="1:34" x14ac:dyDescent="0.25">
      <c r="A13" s="61">
        <f t="shared" si="8"/>
        <v>8.5379106624261333E-2</v>
      </c>
      <c r="B13" s="43">
        <f t="shared" si="16"/>
        <v>10</v>
      </c>
      <c r="C13" s="42">
        <f t="shared" si="9"/>
        <v>203.52979999999997</v>
      </c>
      <c r="D13" s="51">
        <f t="shared" si="9"/>
        <v>800</v>
      </c>
      <c r="E13" s="56">
        <f t="shared" si="9"/>
        <v>0.2</v>
      </c>
      <c r="F13" s="57">
        <f t="shared" si="9"/>
        <v>980.23210993750001</v>
      </c>
      <c r="G13" s="58">
        <f t="shared" si="9"/>
        <v>2.6584931595742973E-4</v>
      </c>
      <c r="H13" s="58">
        <f t="shared" si="9"/>
        <v>4.3110319016750285E-4</v>
      </c>
      <c r="I13" s="48">
        <f t="shared" si="9"/>
        <v>203.52979999999997</v>
      </c>
      <c r="J13" s="49">
        <f t="shared" si="17"/>
        <v>3.2534631569785533E-2</v>
      </c>
      <c r="K13" s="50">
        <f t="shared" si="18"/>
        <v>8.5379106624261333E-2</v>
      </c>
      <c r="L13" s="51">
        <f t="shared" si="0"/>
        <v>64072.694726428861</v>
      </c>
      <c r="M13" s="49">
        <f t="shared" si="1"/>
        <v>2.335043714667966E-2</v>
      </c>
      <c r="N13" s="43">
        <f t="shared" si="2"/>
        <v>3.2791338030015897E-3</v>
      </c>
      <c r="O13" s="43">
        <f t="shared" si="3"/>
        <v>3.2791338030015897E-3</v>
      </c>
      <c r="P13" s="52">
        <f t="shared" si="19"/>
        <v>0.75206730741188166</v>
      </c>
      <c r="Q13" s="52">
        <f t="shared" si="10"/>
        <v>1.2195578321437663</v>
      </c>
      <c r="R13" s="54">
        <f t="shared" si="20"/>
        <v>8.8031107970115379</v>
      </c>
      <c r="S13" s="54">
        <f t="shared" si="11"/>
        <v>-6.8249273898498863</v>
      </c>
      <c r="T13" s="54">
        <f t="shared" si="12"/>
        <v>0.75534644121488326</v>
      </c>
      <c r="U13" s="54">
        <f t="shared" si="13"/>
        <v>-7.5802738310647699</v>
      </c>
      <c r="V13" s="54">
        <f t="shared" si="4"/>
        <v>7.4041483580584684</v>
      </c>
      <c r="W13" s="54">
        <f t="shared" si="5"/>
        <v>0.32279762445080479</v>
      </c>
      <c r="X13" s="54">
        <f t="shared" si="6"/>
        <v>-3.2394332611387902</v>
      </c>
      <c r="Y13" s="54">
        <f t="shared" si="14"/>
        <v>-2.9166356366879853</v>
      </c>
      <c r="Z13" s="43">
        <f t="shared" si="21"/>
        <v>0.55000000000000004</v>
      </c>
      <c r="AA13" s="54">
        <f t="shared" si="22"/>
        <v>1703.8539268550951</v>
      </c>
      <c r="AB13" s="54">
        <f t="shared" si="15"/>
        <v>1.2195578321437663</v>
      </c>
      <c r="AC13" s="54">
        <f t="shared" si="7"/>
        <v>1703.8539268550951</v>
      </c>
      <c r="AD13" s="60"/>
      <c r="AE13" s="54"/>
      <c r="AG13" s="50"/>
      <c r="AH13" s="50"/>
    </row>
    <row r="14" spans="1:34" x14ac:dyDescent="0.25">
      <c r="A14" s="61">
        <f t="shared" si="8"/>
        <v>0.10672388328032666</v>
      </c>
      <c r="B14" s="43">
        <f t="shared" si="16"/>
        <v>12.5</v>
      </c>
      <c r="C14" s="42">
        <f t="shared" si="9"/>
        <v>203.52979999999997</v>
      </c>
      <c r="D14" s="51">
        <f t="shared" si="9"/>
        <v>800</v>
      </c>
      <c r="E14" s="56">
        <f t="shared" si="9"/>
        <v>0.2</v>
      </c>
      <c r="F14" s="57">
        <f t="shared" si="9"/>
        <v>980.23210993750001</v>
      </c>
      <c r="G14" s="58">
        <f t="shared" si="9"/>
        <v>2.6584931595742973E-4</v>
      </c>
      <c r="H14" s="58">
        <f t="shared" si="9"/>
        <v>4.3110319016750285E-4</v>
      </c>
      <c r="I14" s="48">
        <f t="shared" si="9"/>
        <v>203.52979999999997</v>
      </c>
      <c r="J14" s="49">
        <f t="shared" si="17"/>
        <v>3.2534631569785533E-2</v>
      </c>
      <c r="K14" s="50">
        <f t="shared" si="18"/>
        <v>0.10672388328032666</v>
      </c>
      <c r="L14" s="51">
        <f t="shared" si="0"/>
        <v>80090.868408036054</v>
      </c>
      <c r="M14" s="49">
        <f t="shared" si="1"/>
        <v>2.2764097347711159E-2</v>
      </c>
      <c r="N14" s="43">
        <f t="shared" si="2"/>
        <v>4.9949895369459469E-3</v>
      </c>
      <c r="O14" s="43">
        <f t="shared" si="3"/>
        <v>4.9949895369459469E-3</v>
      </c>
      <c r="P14" s="52">
        <f t="shared" si="19"/>
        <v>0.94008413426485171</v>
      </c>
      <c r="Q14" s="52">
        <f t="shared" si="10"/>
        <v>1.5244472901797079</v>
      </c>
      <c r="R14" s="54">
        <f t="shared" si="20"/>
        <v>8.8031107970115379</v>
      </c>
      <c r="S14" s="54">
        <f t="shared" si="11"/>
        <v>-6.3285893934930861</v>
      </c>
      <c r="T14" s="54">
        <f t="shared" si="12"/>
        <v>0.9450791238017977</v>
      </c>
      <c r="U14" s="54">
        <f t="shared" si="13"/>
        <v>-7.2736685172948841</v>
      </c>
      <c r="V14" s="54">
        <f t="shared" si="4"/>
        <v>9.2639690358211997</v>
      </c>
      <c r="W14" s="54">
        <f t="shared" si="5"/>
        <v>0.5048499592958321</v>
      </c>
      <c r="X14" s="54">
        <f t="shared" si="6"/>
        <v>-3.8855066865891472</v>
      </c>
      <c r="Y14" s="54">
        <f t="shared" si="14"/>
        <v>-3.380656727293315</v>
      </c>
      <c r="Z14" s="43">
        <f t="shared" si="21"/>
        <v>0.6875</v>
      </c>
      <c r="AA14" s="54">
        <f t="shared" si="22"/>
        <v>1361.7907406765553</v>
      </c>
      <c r="AB14" s="54">
        <f t="shared" si="15"/>
        <v>1.5244472901797079</v>
      </c>
      <c r="AC14" s="54">
        <f t="shared" si="7"/>
        <v>1361.7907406765553</v>
      </c>
      <c r="AG14" s="50"/>
      <c r="AH14" s="50"/>
    </row>
    <row r="15" spans="1:34" x14ac:dyDescent="0.25">
      <c r="A15" s="61">
        <f t="shared" si="8"/>
        <v>0.12806865993639199</v>
      </c>
      <c r="B15" s="43">
        <f t="shared" si="16"/>
        <v>15</v>
      </c>
      <c r="C15" s="42">
        <f t="shared" si="9"/>
        <v>203.52979999999997</v>
      </c>
      <c r="D15" s="51">
        <f t="shared" si="9"/>
        <v>800</v>
      </c>
      <c r="E15" s="56">
        <f t="shared" si="9"/>
        <v>0.2</v>
      </c>
      <c r="F15" s="57">
        <f t="shared" si="9"/>
        <v>980.23210993750001</v>
      </c>
      <c r="G15" s="58">
        <f t="shared" si="9"/>
        <v>2.6584931595742973E-4</v>
      </c>
      <c r="H15" s="58">
        <f t="shared" si="9"/>
        <v>4.3110319016750285E-4</v>
      </c>
      <c r="I15" s="48">
        <f t="shared" si="9"/>
        <v>203.52979999999997</v>
      </c>
      <c r="J15" s="49">
        <f t="shared" si="17"/>
        <v>3.2534631569785533E-2</v>
      </c>
      <c r="K15" s="50">
        <f t="shared" si="18"/>
        <v>0.12806865993639199</v>
      </c>
      <c r="L15" s="51">
        <f t="shared" si="0"/>
        <v>96109.042089643292</v>
      </c>
      <c r="M15" s="49">
        <f t="shared" si="1"/>
        <v>2.2344266000193087E-2</v>
      </c>
      <c r="N15" s="43">
        <f t="shared" si="2"/>
        <v>7.0601305808336715E-3</v>
      </c>
      <c r="O15" s="43">
        <f t="shared" si="3"/>
        <v>7.0601305808336715E-3</v>
      </c>
      <c r="P15" s="52">
        <f t="shared" si="19"/>
        <v>1.1281009611178223</v>
      </c>
      <c r="Q15" s="52">
        <f t="shared" si="10"/>
        <v>1.8293367482156495</v>
      </c>
      <c r="R15" s="54">
        <f t="shared" si="20"/>
        <v>8.8031107970115379</v>
      </c>
      <c r="S15" s="54">
        <f t="shared" si="11"/>
        <v>-5.8315528265163987</v>
      </c>
      <c r="T15" s="54">
        <f t="shared" si="12"/>
        <v>1.1351610916986561</v>
      </c>
      <c r="U15" s="54">
        <f t="shared" si="13"/>
        <v>-6.9667139182150546</v>
      </c>
      <c r="V15" s="54">
        <f t="shared" si="4"/>
        <v>11.127213520347295</v>
      </c>
      <c r="W15" s="54">
        <f t="shared" si="5"/>
        <v>0.7276673664734975</v>
      </c>
      <c r="X15" s="54">
        <f t="shared" si="6"/>
        <v>-4.465842255266061</v>
      </c>
      <c r="Y15" s="54">
        <f t="shared" si="14"/>
        <v>-3.7381748887925634</v>
      </c>
      <c r="Z15" s="43">
        <f t="shared" si="21"/>
        <v>0.82500000000000007</v>
      </c>
      <c r="AA15" s="54">
        <f t="shared" si="22"/>
        <v>1133.759789171537</v>
      </c>
      <c r="AB15" s="54">
        <f t="shared" si="15"/>
        <v>1.8293367482156495</v>
      </c>
      <c r="AC15" s="54">
        <f t="shared" si="7"/>
        <v>1133.759789171537</v>
      </c>
      <c r="AE15" s="14"/>
      <c r="AG15" s="50"/>
      <c r="AH15" s="50"/>
    </row>
    <row r="16" spans="1:34" x14ac:dyDescent="0.25">
      <c r="A16" s="61">
        <f t="shared" si="8"/>
        <v>0.14941343659245734</v>
      </c>
      <c r="B16" s="43">
        <f t="shared" si="16"/>
        <v>17.5</v>
      </c>
      <c r="C16" s="42">
        <f t="shared" si="9"/>
        <v>203.52979999999997</v>
      </c>
      <c r="D16" s="51">
        <f t="shared" si="9"/>
        <v>800</v>
      </c>
      <c r="E16" s="56">
        <f t="shared" si="9"/>
        <v>0.2</v>
      </c>
      <c r="F16" s="57">
        <f t="shared" si="9"/>
        <v>980.23210993750001</v>
      </c>
      <c r="G16" s="58">
        <f t="shared" si="9"/>
        <v>2.6584931595742973E-4</v>
      </c>
      <c r="H16" s="58">
        <f t="shared" si="9"/>
        <v>4.3110319016750285E-4</v>
      </c>
      <c r="I16" s="48">
        <f t="shared" si="9"/>
        <v>203.52979999999997</v>
      </c>
      <c r="J16" s="49">
        <f t="shared" si="17"/>
        <v>3.2534631569785533E-2</v>
      </c>
      <c r="K16" s="50">
        <f t="shared" si="18"/>
        <v>0.14941343659245734</v>
      </c>
      <c r="L16" s="51">
        <f t="shared" si="0"/>
        <v>112127.21577125051</v>
      </c>
      <c r="M16" s="49">
        <f t="shared" si="1"/>
        <v>2.2027243906582304E-2</v>
      </c>
      <c r="N16" s="43">
        <f t="shared" si="2"/>
        <v>9.4732801514006652E-3</v>
      </c>
      <c r="O16" s="43">
        <f t="shared" si="3"/>
        <v>9.4732801514006652E-3</v>
      </c>
      <c r="P16" s="52">
        <f t="shared" si="19"/>
        <v>1.3161177879707926</v>
      </c>
      <c r="Q16" s="52">
        <f t="shared" si="10"/>
        <v>2.1342262062515913</v>
      </c>
      <c r="R16" s="54">
        <f t="shared" si="20"/>
        <v>8.8031107970115379</v>
      </c>
      <c r="S16" s="54">
        <f t="shared" si="11"/>
        <v>-5.3338202424863521</v>
      </c>
      <c r="T16" s="54">
        <f t="shared" si="12"/>
        <v>1.3255910681221932</v>
      </c>
      <c r="U16" s="54">
        <f t="shared" si="13"/>
        <v>-6.6594113106085455</v>
      </c>
      <c r="V16" s="54">
        <f t="shared" si="4"/>
        <v>12.993869296197216</v>
      </c>
      <c r="W16" s="54">
        <f t="shared" si="5"/>
        <v>0.99136084154437532</v>
      </c>
      <c r="X16" s="54">
        <f t="shared" si="6"/>
        <v>-4.9803289716089552</v>
      </c>
      <c r="Y16" s="54">
        <f t="shared" si="14"/>
        <v>-3.9889681300645798</v>
      </c>
      <c r="Z16" s="43">
        <f t="shared" si="21"/>
        <v>0.96250000000000013</v>
      </c>
      <c r="AA16" s="54">
        <f t="shared" si="22"/>
        <v>970.88765227057502</v>
      </c>
      <c r="AB16" s="54">
        <f t="shared" si="15"/>
        <v>2.1342262062515913</v>
      </c>
      <c r="AC16" s="54">
        <f t="shared" si="7"/>
        <v>970.88765227057502</v>
      </c>
      <c r="AD16" s="59"/>
      <c r="AE16" s="14"/>
      <c r="AG16" s="50"/>
      <c r="AH16" s="50"/>
    </row>
    <row r="17" spans="1:34" x14ac:dyDescent="0.25">
      <c r="A17" s="61">
        <f t="shared" si="8"/>
        <v>0.17075821324852267</v>
      </c>
      <c r="B17" s="43">
        <f t="shared" si="16"/>
        <v>20</v>
      </c>
      <c r="C17" s="42">
        <f t="shared" si="9"/>
        <v>203.52979999999997</v>
      </c>
      <c r="D17" s="51">
        <f t="shared" si="9"/>
        <v>800</v>
      </c>
      <c r="E17" s="56">
        <f t="shared" si="9"/>
        <v>0.2</v>
      </c>
      <c r="F17" s="57">
        <f t="shared" si="9"/>
        <v>980.23210993750001</v>
      </c>
      <c r="G17" s="58">
        <f t="shared" si="9"/>
        <v>2.6584931595742973E-4</v>
      </c>
      <c r="H17" s="58">
        <f t="shared" si="9"/>
        <v>4.3110319016750285E-4</v>
      </c>
      <c r="I17" s="48">
        <f t="shared" si="9"/>
        <v>203.52979999999997</v>
      </c>
      <c r="J17" s="49">
        <f t="shared" si="17"/>
        <v>3.2534631569785533E-2</v>
      </c>
      <c r="K17" s="50">
        <f t="shared" si="18"/>
        <v>0.17075821324852267</v>
      </c>
      <c r="L17" s="51">
        <f t="shared" si="0"/>
        <v>128145.38945285772</v>
      </c>
      <c r="M17" s="49">
        <f t="shared" si="1"/>
        <v>2.1778549090846658E-2</v>
      </c>
      <c r="N17" s="43">
        <f t="shared" si="2"/>
        <v>1.2233565659695534E-2</v>
      </c>
      <c r="O17" s="43">
        <f t="shared" si="3"/>
        <v>1.2233565659695534E-2</v>
      </c>
      <c r="P17" s="52">
        <f t="shared" si="19"/>
        <v>1.5041346148237633</v>
      </c>
      <c r="Q17" s="52">
        <f t="shared" si="10"/>
        <v>2.4391156642875327</v>
      </c>
      <c r="R17" s="54">
        <f t="shared" si="20"/>
        <v>8.8031107970115379</v>
      </c>
      <c r="S17" s="54">
        <f t="shared" si="11"/>
        <v>-4.8353933865808507</v>
      </c>
      <c r="T17" s="54">
        <f t="shared" si="12"/>
        <v>1.5163681804834588</v>
      </c>
      <c r="U17" s="54">
        <f t="shared" si="13"/>
        <v>-6.3517615670643099</v>
      </c>
      <c r="V17" s="54">
        <f t="shared" si="4"/>
        <v>14.863927809973886</v>
      </c>
      <c r="W17" s="54">
        <f t="shared" si="5"/>
        <v>1.2960411799003919</v>
      </c>
      <c r="X17" s="54">
        <f t="shared" si="6"/>
        <v>-5.4288560402259058</v>
      </c>
      <c r="Y17" s="54">
        <f t="shared" si="14"/>
        <v>-4.1328148603255137</v>
      </c>
      <c r="Z17" s="43">
        <f t="shared" si="21"/>
        <v>1.1000000000000001</v>
      </c>
      <c r="AA17" s="54">
        <f t="shared" si="22"/>
        <v>848.73846376126824</v>
      </c>
      <c r="AB17" s="54">
        <f t="shared" si="15"/>
        <v>2.4391156642875327</v>
      </c>
      <c r="AC17" s="54">
        <f t="shared" si="7"/>
        <v>848.73846376126824</v>
      </c>
      <c r="AD17" s="59"/>
      <c r="AE17" s="14"/>
      <c r="AG17" s="50"/>
      <c r="AH17" s="50"/>
    </row>
    <row r="18" spans="1:34" x14ac:dyDescent="0.25">
      <c r="A18" s="61">
        <f t="shared" si="8"/>
        <v>0.19210298990458799</v>
      </c>
      <c r="B18" s="43">
        <f t="shared" si="16"/>
        <v>22.5</v>
      </c>
      <c r="C18" s="42">
        <f t="shared" si="9"/>
        <v>203.52979999999997</v>
      </c>
      <c r="D18" s="51">
        <f t="shared" si="9"/>
        <v>800</v>
      </c>
      <c r="E18" s="56">
        <f t="shared" si="9"/>
        <v>0.2</v>
      </c>
      <c r="F18" s="57">
        <f t="shared" si="9"/>
        <v>980.23210993750001</v>
      </c>
      <c r="G18" s="58">
        <f t="shared" si="9"/>
        <v>2.6584931595742973E-4</v>
      </c>
      <c r="H18" s="58">
        <f t="shared" si="9"/>
        <v>4.3110319016750285E-4</v>
      </c>
      <c r="I18" s="48">
        <f t="shared" si="9"/>
        <v>203.52979999999997</v>
      </c>
      <c r="J18" s="49">
        <f t="shared" si="17"/>
        <v>3.2534631569785533E-2</v>
      </c>
      <c r="K18" s="50">
        <f t="shared" si="18"/>
        <v>0.19210298990458799</v>
      </c>
      <c r="L18" s="51">
        <f t="shared" si="0"/>
        <v>144163.56313446493</v>
      </c>
      <c r="M18" s="49">
        <f t="shared" si="1"/>
        <v>2.1577758810989674E-2</v>
      </c>
      <c r="N18" s="43">
        <f t="shared" si="2"/>
        <v>1.5340357942548264E-2</v>
      </c>
      <c r="O18" s="43">
        <f t="shared" si="3"/>
        <v>1.5340357942548264E-2</v>
      </c>
      <c r="P18" s="52">
        <f t="shared" si="19"/>
        <v>1.6921514416767334</v>
      </c>
      <c r="Q18" s="52">
        <f t="shared" si="10"/>
        <v>2.744005122323474</v>
      </c>
      <c r="R18" s="54">
        <f t="shared" si="20"/>
        <v>8.8031107970115379</v>
      </c>
      <c r="S18" s="54">
        <f t="shared" si="11"/>
        <v>-4.3362735171262337</v>
      </c>
      <c r="T18" s="54">
        <f t="shared" si="12"/>
        <v>1.7074917996192815</v>
      </c>
      <c r="U18" s="54">
        <f t="shared" si="13"/>
        <v>-6.0437653167455156</v>
      </c>
      <c r="V18" s="54">
        <f t="shared" si="4"/>
        <v>16.737382894417873</v>
      </c>
      <c r="W18" s="54">
        <f t="shared" si="5"/>
        <v>1.6418190380954631</v>
      </c>
      <c r="X18" s="54">
        <f t="shared" si="6"/>
        <v>-5.8113128045629949</v>
      </c>
      <c r="Y18" s="54">
        <f t="shared" si="14"/>
        <v>-4.1694937664675322</v>
      </c>
      <c r="Z18" s="43">
        <f t="shared" si="21"/>
        <v>1.2375</v>
      </c>
      <c r="AA18" s="54">
        <f t="shared" si="22"/>
        <v>753.73714842259369</v>
      </c>
      <c r="AB18" s="54">
        <f t="shared" si="15"/>
        <v>2.744005122323474</v>
      </c>
      <c r="AC18" s="54">
        <f t="shared" si="7"/>
        <v>753.73714842259369</v>
      </c>
      <c r="AD18" s="59"/>
      <c r="AE18" s="14"/>
      <c r="AG18" s="50"/>
      <c r="AH18" s="50"/>
    </row>
    <row r="19" spans="1:34" x14ac:dyDescent="0.25">
      <c r="A19" s="61">
        <f t="shared" si="8"/>
        <v>0.21344776656065331</v>
      </c>
      <c r="B19" s="43">
        <f t="shared" si="16"/>
        <v>25</v>
      </c>
      <c r="C19" s="42">
        <f t="shared" si="9"/>
        <v>203.52979999999997</v>
      </c>
      <c r="D19" s="51">
        <f t="shared" si="9"/>
        <v>800</v>
      </c>
      <c r="E19" s="56">
        <f t="shared" si="9"/>
        <v>0.2</v>
      </c>
      <c r="F19" s="57">
        <f t="shared" si="9"/>
        <v>980.23210993750001</v>
      </c>
      <c r="G19" s="58">
        <f t="shared" si="9"/>
        <v>2.6584931595742973E-4</v>
      </c>
      <c r="H19" s="58">
        <f t="shared" si="9"/>
        <v>4.3110319016750285E-4</v>
      </c>
      <c r="I19" s="48">
        <f t="shared" si="9"/>
        <v>203.52979999999997</v>
      </c>
      <c r="J19" s="49">
        <f t="shared" si="17"/>
        <v>3.2534631569785533E-2</v>
      </c>
      <c r="K19" s="50">
        <f t="shared" si="18"/>
        <v>0.21344776656065331</v>
      </c>
      <c r="L19" s="51">
        <f t="shared" si="0"/>
        <v>160181.73681607211</v>
      </c>
      <c r="M19" s="49">
        <f t="shared" si="1"/>
        <v>2.1411950819803061E-2</v>
      </c>
      <c r="N19" s="43">
        <f t="shared" si="2"/>
        <v>1.8793184491678713E-2</v>
      </c>
      <c r="O19" s="43">
        <f t="shared" si="3"/>
        <v>1.8793184491678713E-2</v>
      </c>
      <c r="P19" s="52">
        <f t="shared" si="19"/>
        <v>1.8801682685297034</v>
      </c>
      <c r="Q19" s="52">
        <f t="shared" si="10"/>
        <v>3.0488945803594159</v>
      </c>
      <c r="R19" s="54">
        <f t="shared" si="20"/>
        <v>8.8031107970115379</v>
      </c>
      <c r="S19" s="54">
        <f t="shared" si="11"/>
        <v>-3.8364615791390611</v>
      </c>
      <c r="T19" s="54">
        <f t="shared" si="12"/>
        <v>1.8989614530213821</v>
      </c>
      <c r="U19" s="54">
        <f t="shared" si="13"/>
        <v>-5.7354230321604431</v>
      </c>
      <c r="V19" s="54">
        <f t="shared" si="4"/>
        <v>18.614229917851301</v>
      </c>
      <c r="W19" s="54">
        <f t="shared" si="5"/>
        <v>2.0288049711766907</v>
      </c>
      <c r="X19" s="54">
        <f t="shared" si="6"/>
        <v>-6.1275887095731232</v>
      </c>
      <c r="Y19" s="54">
        <f t="shared" si="14"/>
        <v>-4.098783738396433</v>
      </c>
      <c r="Z19" s="43">
        <f t="shared" si="21"/>
        <v>1.375</v>
      </c>
      <c r="AA19" s="54">
        <f t="shared" si="22"/>
        <v>677.7388756113462</v>
      </c>
      <c r="AB19" s="54">
        <f t="shared" si="15"/>
        <v>3.0488945803594159</v>
      </c>
      <c r="AC19" s="54">
        <f t="shared" si="7"/>
        <v>677.7388756113462</v>
      </c>
      <c r="AD19" s="59"/>
      <c r="AE19" s="14"/>
      <c r="AG19" s="50"/>
      <c r="AH19" s="50"/>
    </row>
    <row r="20" spans="1:34" x14ac:dyDescent="0.25">
      <c r="A20" s="61">
        <f t="shared" si="8"/>
        <v>0.23479254321671864</v>
      </c>
      <c r="B20" s="43">
        <f t="shared" si="16"/>
        <v>27.5</v>
      </c>
      <c r="C20" s="42">
        <f t="shared" si="9"/>
        <v>203.52979999999997</v>
      </c>
      <c r="D20" s="51">
        <f t="shared" si="9"/>
        <v>800</v>
      </c>
      <c r="E20" s="56">
        <f t="shared" si="9"/>
        <v>0.2</v>
      </c>
      <c r="F20" s="57">
        <f t="shared" si="9"/>
        <v>980.23210993750001</v>
      </c>
      <c r="G20" s="58">
        <f t="shared" si="9"/>
        <v>2.6584931595742973E-4</v>
      </c>
      <c r="H20" s="58">
        <f t="shared" si="9"/>
        <v>4.3110319016750285E-4</v>
      </c>
      <c r="I20" s="48">
        <f t="shared" si="9"/>
        <v>203.52979999999997</v>
      </c>
      <c r="J20" s="49">
        <f t="shared" si="17"/>
        <v>3.2534631569785533E-2</v>
      </c>
      <c r="K20" s="50">
        <f t="shared" si="18"/>
        <v>0.23479254321671864</v>
      </c>
      <c r="L20" s="51">
        <f t="shared" si="0"/>
        <v>176199.91049767935</v>
      </c>
      <c r="M20" s="49">
        <f t="shared" si="1"/>
        <v>2.1272522710928953E-2</v>
      </c>
      <c r="N20" s="43">
        <f t="shared" si="2"/>
        <v>2.2591678880730975E-2</v>
      </c>
      <c r="O20" s="43">
        <f t="shared" si="3"/>
        <v>2.2591678880730975E-2</v>
      </c>
      <c r="P20" s="52">
        <f t="shared" si="19"/>
        <v>2.0681850953826744</v>
      </c>
      <c r="Q20" s="52">
        <f t="shared" si="10"/>
        <v>3.3537840383953577</v>
      </c>
      <c r="R20" s="54">
        <f t="shared" si="20"/>
        <v>8.8031107970115379</v>
      </c>
      <c r="S20" s="54">
        <f t="shared" si="11"/>
        <v>-3.3359583054720439</v>
      </c>
      <c r="T20" s="54">
        <f t="shared" si="12"/>
        <v>2.0907767742634054</v>
      </c>
      <c r="U20" s="54">
        <f t="shared" si="13"/>
        <v>-5.4267350797354492</v>
      </c>
      <c r="V20" s="54">
        <f t="shared" si="4"/>
        <v>20.49446528844538</v>
      </c>
      <c r="W20" s="54">
        <f t="shared" si="5"/>
        <v>2.4571094569334888</v>
      </c>
      <c r="X20" s="54">
        <f t="shared" si="6"/>
        <v>-6.3775732774668734</v>
      </c>
      <c r="Y20" s="54">
        <f t="shared" si="14"/>
        <v>-3.9204638205333846</v>
      </c>
      <c r="Z20" s="43">
        <f t="shared" si="21"/>
        <v>1.5125000000000002</v>
      </c>
      <c r="AA20" s="54">
        <f t="shared" si="22"/>
        <v>615.56069296466103</v>
      </c>
      <c r="AB20" s="54">
        <f t="shared" si="15"/>
        <v>3.3537840383953577</v>
      </c>
      <c r="AC20" s="54">
        <f t="shared" si="7"/>
        <v>615.56069296466103</v>
      </c>
      <c r="AD20" s="59"/>
      <c r="AE20" s="61"/>
      <c r="AG20" s="50"/>
      <c r="AH20" s="50"/>
    </row>
    <row r="21" spans="1:34" x14ac:dyDescent="0.25">
      <c r="A21" s="61">
        <f t="shared" si="8"/>
        <v>0.25613731987278399</v>
      </c>
      <c r="B21" s="43">
        <f t="shared" si="16"/>
        <v>30</v>
      </c>
      <c r="C21" s="42">
        <f t="shared" si="9"/>
        <v>203.52979999999997</v>
      </c>
      <c r="D21" s="51">
        <f t="shared" si="9"/>
        <v>800</v>
      </c>
      <c r="E21" s="56">
        <f t="shared" si="9"/>
        <v>0.2</v>
      </c>
      <c r="F21" s="57">
        <f t="shared" si="9"/>
        <v>980.23210993750001</v>
      </c>
      <c r="G21" s="58">
        <f t="shared" si="9"/>
        <v>2.6584931595742973E-4</v>
      </c>
      <c r="H21" s="58">
        <f t="shared" si="9"/>
        <v>4.3110319016750285E-4</v>
      </c>
      <c r="I21" s="48">
        <f t="shared" si="9"/>
        <v>203.52979999999997</v>
      </c>
      <c r="J21" s="49">
        <f t="shared" si="17"/>
        <v>3.2534631569785533E-2</v>
      </c>
      <c r="K21" s="50">
        <f t="shared" si="18"/>
        <v>0.25613731987278399</v>
      </c>
      <c r="L21" s="51">
        <f t="shared" si="0"/>
        <v>192218.08417928658</v>
      </c>
      <c r="M21" s="49">
        <f t="shared" si="1"/>
        <v>2.1153512054890095E-2</v>
      </c>
      <c r="N21" s="43">
        <f t="shared" si="2"/>
        <v>2.6735549487187937E-2</v>
      </c>
      <c r="O21" s="43">
        <f t="shared" si="3"/>
        <v>2.6735549487187937E-2</v>
      </c>
      <c r="P21" s="52">
        <f t="shared" si="19"/>
        <v>2.2562019222356446</v>
      </c>
      <c r="Q21" s="52">
        <f t="shared" si="10"/>
        <v>3.658673496431299</v>
      </c>
      <c r="R21" s="54">
        <f t="shared" si="20"/>
        <v>8.8031107970115379</v>
      </c>
      <c r="S21" s="54">
        <f t="shared" si="11"/>
        <v>-2.8347642793702184</v>
      </c>
      <c r="T21" s="54">
        <f t="shared" si="12"/>
        <v>2.2829374717228328</v>
      </c>
      <c r="U21" s="54">
        <f t="shared" si="13"/>
        <v>-5.1177017510930511</v>
      </c>
      <c r="V21" s="54">
        <f t="shared" si="4"/>
        <v>22.37808614762254</v>
      </c>
      <c r="W21" s="54">
        <f t="shared" si="5"/>
        <v>2.9268429124651703</v>
      </c>
      <c r="X21" s="54">
        <f t="shared" si="6"/>
        <v>-6.5611560911449374</v>
      </c>
      <c r="Y21" s="54">
        <f t="shared" si="14"/>
        <v>-3.6343131786797671</v>
      </c>
      <c r="Z21" s="43">
        <f t="shared" si="21"/>
        <v>1.6500000000000001</v>
      </c>
      <c r="AA21" s="54">
        <f t="shared" si="22"/>
        <v>563.74737194565284</v>
      </c>
      <c r="AB21" s="54">
        <f t="shared" si="15"/>
        <v>3.658673496431299</v>
      </c>
      <c r="AC21" s="54">
        <f t="shared" si="7"/>
        <v>563.74737194565284</v>
      </c>
      <c r="AD21" s="59"/>
      <c r="AE21" s="62"/>
      <c r="AG21" s="50"/>
      <c r="AH21" s="50"/>
    </row>
    <row r="22" spans="1:34" x14ac:dyDescent="0.25">
      <c r="A22" s="61">
        <f t="shared" si="8"/>
        <v>0.27748209652884931</v>
      </c>
      <c r="B22" s="43">
        <f t="shared" si="16"/>
        <v>32.5</v>
      </c>
      <c r="C22" s="42">
        <f t="shared" si="9"/>
        <v>203.52979999999997</v>
      </c>
      <c r="D22" s="51">
        <f t="shared" si="9"/>
        <v>800</v>
      </c>
      <c r="E22" s="56">
        <f t="shared" si="9"/>
        <v>0.2</v>
      </c>
      <c r="F22" s="57">
        <f t="shared" si="9"/>
        <v>980.23210993750001</v>
      </c>
      <c r="G22" s="58">
        <f t="shared" si="9"/>
        <v>2.6584931595742973E-4</v>
      </c>
      <c r="H22" s="58">
        <f t="shared" si="9"/>
        <v>4.3110319016750285E-4</v>
      </c>
      <c r="I22" s="48">
        <f t="shared" si="9"/>
        <v>203.52979999999997</v>
      </c>
      <c r="J22" s="49">
        <f t="shared" si="17"/>
        <v>3.2534631569785533E-2</v>
      </c>
      <c r="K22" s="50">
        <f t="shared" si="18"/>
        <v>0.27748209652884931</v>
      </c>
      <c r="L22" s="51">
        <f t="shared" si="0"/>
        <v>208236.25786089376</v>
      </c>
      <c r="M22" s="49">
        <f t="shared" si="1"/>
        <v>2.105064811444661E-2</v>
      </c>
      <c r="N22" s="43">
        <f t="shared" si="2"/>
        <v>3.1224559207746857E-2</v>
      </c>
      <c r="O22" s="43">
        <f t="shared" si="3"/>
        <v>3.1224559207746857E-2</v>
      </c>
      <c r="P22" s="52">
        <f t="shared" si="19"/>
        <v>2.4442187490886149</v>
      </c>
      <c r="Q22" s="52">
        <f t="shared" si="10"/>
        <v>3.9635629544672404</v>
      </c>
      <c r="R22" s="54">
        <f t="shared" si="20"/>
        <v>8.8031107970115379</v>
      </c>
      <c r="S22" s="54">
        <f t="shared" si="11"/>
        <v>-2.3328799750401892</v>
      </c>
      <c r="T22" s="54">
        <f t="shared" si="12"/>
        <v>2.4754433082963616</v>
      </c>
      <c r="U22" s="54">
        <f t="shared" si="13"/>
        <v>-4.8083232833365503</v>
      </c>
      <c r="V22" s="54">
        <f t="shared" si="4"/>
        <v>24.265090171220077</v>
      </c>
      <c r="W22" s="54">
        <f t="shared" si="5"/>
        <v>3.4381157059671685</v>
      </c>
      <c r="X22" s="54">
        <f t="shared" si="6"/>
        <v>-6.6782267824118753</v>
      </c>
      <c r="Y22" s="54">
        <f t="shared" si="14"/>
        <v>-3.2401110764447068</v>
      </c>
      <c r="Z22" s="43">
        <f t="shared" si="21"/>
        <v>1.7875000000000003</v>
      </c>
      <c r="AA22" s="54">
        <f t="shared" si="22"/>
        <v>519.90687715879608</v>
      </c>
      <c r="AB22" s="54">
        <f t="shared" si="15"/>
        <v>3.9635629544672404</v>
      </c>
      <c r="AC22" s="54">
        <f t="shared" si="7"/>
        <v>519.90687715879608</v>
      </c>
      <c r="AD22" s="63"/>
      <c r="AE22" s="64"/>
      <c r="AG22" s="50"/>
      <c r="AH22" s="50"/>
    </row>
    <row r="23" spans="1:34" x14ac:dyDescent="0.25">
      <c r="A23" s="61">
        <f t="shared" si="8"/>
        <v>0.29882687318491469</v>
      </c>
      <c r="B23" s="43">
        <f t="shared" si="16"/>
        <v>35</v>
      </c>
      <c r="C23" s="42">
        <f t="shared" si="9"/>
        <v>203.52979999999997</v>
      </c>
      <c r="D23" s="51">
        <f t="shared" si="9"/>
        <v>800</v>
      </c>
      <c r="E23" s="56">
        <f t="shared" si="9"/>
        <v>0.2</v>
      </c>
      <c r="F23" s="57">
        <f t="shared" si="9"/>
        <v>980.23210993750001</v>
      </c>
      <c r="G23" s="58">
        <f t="shared" si="9"/>
        <v>2.6584931595742973E-4</v>
      </c>
      <c r="H23" s="58">
        <f t="shared" si="9"/>
        <v>4.3110319016750285E-4</v>
      </c>
      <c r="I23" s="48">
        <f t="shared" si="9"/>
        <v>203.52979999999997</v>
      </c>
      <c r="J23" s="49">
        <f t="shared" si="17"/>
        <v>3.2534631569785533E-2</v>
      </c>
      <c r="K23" s="50">
        <f t="shared" si="18"/>
        <v>0.29882687318491469</v>
      </c>
      <c r="L23" s="51">
        <f t="shared" si="0"/>
        <v>224254.43154250103</v>
      </c>
      <c r="M23" s="49">
        <f t="shared" si="1"/>
        <v>2.0960787109184576E-2</v>
      </c>
      <c r="N23" s="43">
        <f t="shared" si="2"/>
        <v>3.6058511781373821E-2</v>
      </c>
      <c r="O23" s="43">
        <f t="shared" si="3"/>
        <v>3.6058511781373821E-2</v>
      </c>
      <c r="P23" s="52">
        <f t="shared" si="19"/>
        <v>2.6322355759415852</v>
      </c>
      <c r="Q23" s="52">
        <f t="shared" si="10"/>
        <v>4.2684524125031826</v>
      </c>
      <c r="R23" s="54">
        <f t="shared" si="20"/>
        <v>8.8031107970115379</v>
      </c>
      <c r="S23" s="54">
        <f t="shared" si="11"/>
        <v>-1.8303057850040219</v>
      </c>
      <c r="T23" s="54">
        <f t="shared" si="12"/>
        <v>2.6682940877229591</v>
      </c>
      <c r="U23" s="54">
        <f t="shared" si="13"/>
        <v>-4.4985998727269818</v>
      </c>
      <c r="V23" s="54">
        <f t="shared" si="4"/>
        <v>26.155475435424329</v>
      </c>
      <c r="W23" s="54">
        <f t="shared" si="5"/>
        <v>3.991038165397589</v>
      </c>
      <c r="X23" s="54">
        <f t="shared" si="6"/>
        <v>-6.728675023309588</v>
      </c>
      <c r="Y23" s="54">
        <f t="shared" si="14"/>
        <v>-2.737636857911999</v>
      </c>
      <c r="Z23" s="43">
        <f t="shared" si="21"/>
        <v>1.9250000000000003</v>
      </c>
      <c r="AA23" s="54">
        <f t="shared" si="22"/>
        <v>482.33064185900378</v>
      </c>
      <c r="AB23" s="54">
        <f t="shared" si="15"/>
        <v>4.2684524125031826</v>
      </c>
      <c r="AC23" s="54">
        <f t="shared" si="7"/>
        <v>482.33064185900378</v>
      </c>
      <c r="AD23" s="63"/>
      <c r="AE23" s="14"/>
      <c r="AG23" s="50"/>
      <c r="AH23" s="50"/>
    </row>
    <row r="24" spans="1:34" x14ac:dyDescent="0.25">
      <c r="A24" s="61">
        <f t="shared" si="8"/>
        <v>0.32017164984098001</v>
      </c>
      <c r="B24" s="43">
        <f t="shared" si="16"/>
        <v>37.5</v>
      </c>
      <c r="C24" s="42">
        <f t="shared" si="9"/>
        <v>203.52979999999997</v>
      </c>
      <c r="D24" s="51">
        <f t="shared" si="9"/>
        <v>800</v>
      </c>
      <c r="E24" s="56">
        <f t="shared" si="9"/>
        <v>0.2</v>
      </c>
      <c r="F24" s="57">
        <f t="shared" si="9"/>
        <v>980.23210993750001</v>
      </c>
      <c r="G24" s="58">
        <f t="shared" si="9"/>
        <v>2.6584931595742973E-4</v>
      </c>
      <c r="H24" s="58">
        <f t="shared" si="9"/>
        <v>4.3110319016750285E-4</v>
      </c>
      <c r="I24" s="48">
        <f t="shared" si="9"/>
        <v>203.52979999999997</v>
      </c>
      <c r="J24" s="49">
        <f t="shared" si="17"/>
        <v>3.2534631569785533E-2</v>
      </c>
      <c r="K24" s="50">
        <f t="shared" si="18"/>
        <v>0.32017164984098001</v>
      </c>
      <c r="L24" s="51">
        <f t="shared" si="0"/>
        <v>240272.60522410821</v>
      </c>
      <c r="M24" s="49">
        <f t="shared" si="1"/>
        <v>2.0881560751458035E-2</v>
      </c>
      <c r="N24" s="43">
        <f t="shared" si="2"/>
        <v>4.1237242262632125E-2</v>
      </c>
      <c r="O24" s="43">
        <f t="shared" si="3"/>
        <v>4.1237242262632125E-2</v>
      </c>
      <c r="P24" s="52">
        <f t="shared" si="19"/>
        <v>2.8202524027945555</v>
      </c>
      <c r="Q24" s="52">
        <f t="shared" si="10"/>
        <v>4.5733418705391236</v>
      </c>
      <c r="R24" s="54">
        <f t="shared" si="20"/>
        <v>8.8031107970115379</v>
      </c>
      <c r="S24" s="54">
        <f t="shared" si="11"/>
        <v>-1.3270420391525946</v>
      </c>
      <c r="T24" s="54">
        <f t="shared" si="12"/>
        <v>2.8614896450571874</v>
      </c>
      <c r="U24" s="54">
        <f t="shared" si="13"/>
        <v>-4.1885316842097824</v>
      </c>
      <c r="V24" s="54">
        <f t="shared" si="4"/>
        <v>28.049240323387146</v>
      </c>
      <c r="W24" s="54">
        <f t="shared" si="5"/>
        <v>4.585720585027544</v>
      </c>
      <c r="X24" s="54">
        <f t="shared" si="6"/>
        <v>-6.7123905195669593</v>
      </c>
      <c r="Y24" s="54">
        <f t="shared" si="14"/>
        <v>-2.1266699345394153</v>
      </c>
      <c r="Z24" s="43">
        <f t="shared" si="21"/>
        <v>2.0625</v>
      </c>
      <c r="AA24" s="54">
        <f t="shared" si="22"/>
        <v>449.76573730508079</v>
      </c>
      <c r="AB24" s="54">
        <f t="shared" si="15"/>
        <v>4.5733418705391236</v>
      </c>
      <c r="AC24" s="54">
        <f t="shared" si="7"/>
        <v>449.76573730508079</v>
      </c>
      <c r="AD24" s="63"/>
      <c r="AE24" s="61"/>
      <c r="AG24" s="50"/>
      <c r="AH24" s="50"/>
    </row>
    <row r="25" spans="1:34" x14ac:dyDescent="0.25">
      <c r="A25" s="61">
        <f t="shared" si="8"/>
        <v>0.34151642649704533</v>
      </c>
      <c r="B25" s="43">
        <f t="shared" si="16"/>
        <v>40</v>
      </c>
      <c r="C25" s="42">
        <f t="shared" si="9"/>
        <v>203.52979999999997</v>
      </c>
      <c r="D25" s="51">
        <f t="shared" si="9"/>
        <v>800</v>
      </c>
      <c r="E25" s="56">
        <f t="shared" si="9"/>
        <v>0.2</v>
      </c>
      <c r="F25" s="57">
        <f t="shared" si="9"/>
        <v>980.23210993750001</v>
      </c>
      <c r="G25" s="58">
        <f t="shared" si="9"/>
        <v>2.6584931595742973E-4</v>
      </c>
      <c r="H25" s="58">
        <f t="shared" si="9"/>
        <v>4.3110319016750285E-4</v>
      </c>
      <c r="I25" s="48">
        <f t="shared" si="9"/>
        <v>203.52979999999997</v>
      </c>
      <c r="J25" s="49">
        <f t="shared" si="17"/>
        <v>3.2534631569785533E-2</v>
      </c>
      <c r="K25" s="50">
        <f t="shared" si="18"/>
        <v>0.34151642649704533</v>
      </c>
      <c r="L25" s="51">
        <f t="shared" si="0"/>
        <v>256290.77890571544</v>
      </c>
      <c r="M25" s="49">
        <f t="shared" si="1"/>
        <v>2.0811149281505414E-2</v>
      </c>
      <c r="N25" s="43">
        <f t="shared" si="2"/>
        <v>4.6760610199882598E-2</v>
      </c>
      <c r="O25" s="43">
        <f t="shared" si="3"/>
        <v>4.6760610199882598E-2</v>
      </c>
      <c r="P25" s="52">
        <f t="shared" si="19"/>
        <v>3.0082692296475266</v>
      </c>
      <c r="Q25" s="52">
        <f t="shared" si="10"/>
        <v>4.8782313285750654</v>
      </c>
      <c r="R25" s="54">
        <f t="shared" si="20"/>
        <v>8.8031107970115379</v>
      </c>
      <c r="S25" s="54">
        <f t="shared" si="11"/>
        <v>-0.82308901838918125</v>
      </c>
      <c r="T25" s="54">
        <f t="shared" si="12"/>
        <v>3.0550298398474092</v>
      </c>
      <c r="U25" s="54">
        <f t="shared" si="13"/>
        <v>-3.87811885823659</v>
      </c>
      <c r="V25" s="54">
        <f t="shared" si="4"/>
        <v>29.946383458356486</v>
      </c>
      <c r="W25" s="54">
        <f t="shared" si="5"/>
        <v>5.2222732305083914</v>
      </c>
      <c r="X25" s="54">
        <f t="shared" si="6"/>
        <v>-6.629263005532632</v>
      </c>
      <c r="Y25" s="54">
        <f t="shared" si="14"/>
        <v>-1.4069897750242406</v>
      </c>
      <c r="Z25" s="43">
        <f t="shared" si="21"/>
        <v>2.2000000000000002</v>
      </c>
      <c r="AA25" s="54">
        <f t="shared" si="22"/>
        <v>421.27248094711985</v>
      </c>
      <c r="AB25" s="54">
        <f t="shared" si="15"/>
        <v>4.8782313285750654</v>
      </c>
      <c r="AC25" s="54">
        <f t="shared" si="7"/>
        <v>421.27248094711985</v>
      </c>
      <c r="AG25" s="50"/>
      <c r="AH25" s="50"/>
    </row>
    <row r="26" spans="1:34" x14ac:dyDescent="0.25">
      <c r="A26" s="61">
        <f t="shared" si="8"/>
        <v>0.36286120315311066</v>
      </c>
      <c r="B26" s="43">
        <f t="shared" si="16"/>
        <v>42.5</v>
      </c>
      <c r="C26" s="42">
        <f t="shared" si="9"/>
        <v>203.52979999999997</v>
      </c>
      <c r="D26" s="51">
        <f t="shared" si="9"/>
        <v>800</v>
      </c>
      <c r="E26" s="56">
        <f t="shared" si="9"/>
        <v>0.2</v>
      </c>
      <c r="F26" s="57">
        <f t="shared" si="9"/>
        <v>980.23210993750001</v>
      </c>
      <c r="G26" s="58">
        <f t="shared" si="9"/>
        <v>2.6584931595742973E-4</v>
      </c>
      <c r="H26" s="58">
        <f t="shared" si="9"/>
        <v>4.3110319016750285E-4</v>
      </c>
      <c r="I26" s="48">
        <f t="shared" si="9"/>
        <v>203.52979999999997</v>
      </c>
      <c r="J26" s="49">
        <f t="shared" si="17"/>
        <v>3.2534631569785533E-2</v>
      </c>
      <c r="K26" s="50">
        <f t="shared" si="18"/>
        <v>0.36286120315311066</v>
      </c>
      <c r="L26" s="51">
        <f t="shared" si="0"/>
        <v>272308.95258732268</v>
      </c>
      <c r="M26" s="49">
        <f t="shared" si="1"/>
        <v>2.0748130217237093E-2</v>
      </c>
      <c r="N26" s="43">
        <f t="shared" si="2"/>
        <v>5.2628494632737374E-2</v>
      </c>
      <c r="O26" s="43">
        <f t="shared" si="3"/>
        <v>5.2628494632737374E-2</v>
      </c>
      <c r="P26" s="52">
        <f t="shared" si="19"/>
        <v>3.1962860565004969</v>
      </c>
      <c r="Q26" s="52">
        <f t="shared" si="10"/>
        <v>5.1831207866110072</v>
      </c>
      <c r="R26" s="54">
        <f t="shared" si="20"/>
        <v>8.8031107970115379</v>
      </c>
      <c r="S26" s="54">
        <f t="shared" si="11"/>
        <v>-0.31844696463455868</v>
      </c>
      <c r="T26" s="54">
        <f t="shared" si="12"/>
        <v>3.2489145511332342</v>
      </c>
      <c r="U26" s="54">
        <f t="shared" si="13"/>
        <v>-3.5673615157677929</v>
      </c>
      <c r="V26" s="54">
        <f t="shared" si="4"/>
        <v>31.84690365463976</v>
      </c>
      <c r="W26" s="54">
        <f t="shared" si="5"/>
        <v>5.9008063428701902</v>
      </c>
      <c r="X26" s="54">
        <f t="shared" si="6"/>
        <v>-6.4791822401765469</v>
      </c>
      <c r="Y26" s="54">
        <f t="shared" si="14"/>
        <v>-0.57837589730635663</v>
      </c>
      <c r="Z26" s="43">
        <f t="shared" si="21"/>
        <v>2.3374999999999999</v>
      </c>
      <c r="AA26" s="54">
        <f t="shared" si="22"/>
        <v>396.13230195638397</v>
      </c>
      <c r="AB26" s="54">
        <f t="shared" si="15"/>
        <v>5.1831207866110072</v>
      </c>
      <c r="AC26" s="54">
        <f t="shared" si="7"/>
        <v>396.13230195638397</v>
      </c>
      <c r="AD26" s="50"/>
      <c r="AE26" s="50"/>
      <c r="AF26" s="50"/>
      <c r="AG26" s="50"/>
      <c r="AH26" s="50"/>
    </row>
    <row r="27" spans="1:34" x14ac:dyDescent="0.25">
      <c r="A27" s="61">
        <f t="shared" si="8"/>
        <v>0.38420597980917598</v>
      </c>
      <c r="B27" s="43">
        <f t="shared" si="16"/>
        <v>45</v>
      </c>
      <c r="C27" s="42">
        <f t="shared" ref="C27:I42" si="23">C26</f>
        <v>203.52979999999997</v>
      </c>
      <c r="D27" s="51">
        <f t="shared" si="23"/>
        <v>800</v>
      </c>
      <c r="E27" s="56">
        <f t="shared" si="23"/>
        <v>0.2</v>
      </c>
      <c r="F27" s="57">
        <f t="shared" si="23"/>
        <v>980.23210993750001</v>
      </c>
      <c r="G27" s="58">
        <f t="shared" si="23"/>
        <v>2.6584931595742973E-4</v>
      </c>
      <c r="H27" s="58">
        <f t="shared" si="23"/>
        <v>4.3110319016750285E-4</v>
      </c>
      <c r="I27" s="48">
        <f t="shared" si="23"/>
        <v>203.52979999999997</v>
      </c>
      <c r="J27" s="49">
        <f t="shared" si="17"/>
        <v>3.2534631569785533E-2</v>
      </c>
      <c r="K27" s="50">
        <f t="shared" si="18"/>
        <v>0.38420597980917598</v>
      </c>
      <c r="L27" s="51">
        <f t="shared" si="0"/>
        <v>288327.12626892986</v>
      </c>
      <c r="M27" s="49">
        <f t="shared" si="1"/>
        <v>2.0691374789091357E-2</v>
      </c>
      <c r="N27" s="43">
        <f t="shared" si="2"/>
        <v>5.8840790346849227E-2</v>
      </c>
      <c r="O27" s="43">
        <f t="shared" si="3"/>
        <v>5.8840790346849227E-2</v>
      </c>
      <c r="P27" s="52">
        <f t="shared" si="19"/>
        <v>3.3843028833534667</v>
      </c>
      <c r="Q27" s="52">
        <f t="shared" si="10"/>
        <v>5.4880102446469481</v>
      </c>
      <c r="R27" s="54">
        <f t="shared" si="20"/>
        <v>8.8031107970115379</v>
      </c>
      <c r="S27" s="54">
        <f t="shared" si="11"/>
        <v>0.18688391168257468</v>
      </c>
      <c r="T27" s="54">
        <f t="shared" si="12"/>
        <v>3.443143673700316</v>
      </c>
      <c r="U27" s="54">
        <f t="shared" si="13"/>
        <v>-3.2562597620177405</v>
      </c>
      <c r="V27" s="54">
        <f t="shared" si="4"/>
        <v>33.75079988089216</v>
      </c>
      <c r="W27" s="54">
        <f t="shared" si="5"/>
        <v>6.621430141731377</v>
      </c>
      <c r="X27" s="54">
        <f t="shared" si="6"/>
        <v>-6.2620380038802699</v>
      </c>
      <c r="Y27" s="54">
        <f t="shared" si="14"/>
        <v>0.35939213785110713</v>
      </c>
      <c r="Z27" s="43">
        <f t="shared" si="21"/>
        <v>2.4750000000000001</v>
      </c>
      <c r="AA27" s="54">
        <f t="shared" si="22"/>
        <v>373.78631912181362</v>
      </c>
      <c r="AB27" s="54">
        <f t="shared" si="15"/>
        <v>5.4880102446469481</v>
      </c>
      <c r="AC27" s="54">
        <f t="shared" si="7"/>
        <v>373.78631912181362</v>
      </c>
      <c r="AD27" s="50"/>
      <c r="AE27" s="50"/>
      <c r="AF27" s="50"/>
      <c r="AG27" s="50"/>
      <c r="AH27" s="50"/>
    </row>
    <row r="28" spans="1:34" x14ac:dyDescent="0.25">
      <c r="A28" s="61">
        <f t="shared" si="8"/>
        <v>0.4055507564652413</v>
      </c>
      <c r="B28" s="43">
        <f t="shared" si="16"/>
        <v>47.5</v>
      </c>
      <c r="C28" s="42">
        <f t="shared" si="23"/>
        <v>203.52979999999997</v>
      </c>
      <c r="D28" s="51">
        <f t="shared" si="23"/>
        <v>800</v>
      </c>
      <c r="E28" s="56">
        <f t="shared" si="23"/>
        <v>0.2</v>
      </c>
      <c r="F28" s="57">
        <f t="shared" si="23"/>
        <v>980.23210993750001</v>
      </c>
      <c r="G28" s="58">
        <f t="shared" si="23"/>
        <v>2.6584931595742973E-4</v>
      </c>
      <c r="H28" s="58">
        <f t="shared" si="23"/>
        <v>4.3110319016750285E-4</v>
      </c>
      <c r="I28" s="48">
        <f t="shared" si="23"/>
        <v>203.52979999999997</v>
      </c>
      <c r="J28" s="49">
        <f t="shared" si="17"/>
        <v>3.2534631569785533E-2</v>
      </c>
      <c r="K28" s="50">
        <f t="shared" si="18"/>
        <v>0.4055507564652413</v>
      </c>
      <c r="L28" s="51">
        <f t="shared" si="0"/>
        <v>304345.29995053704</v>
      </c>
      <c r="M28" s="49">
        <f t="shared" si="1"/>
        <v>2.0639975329231227E-2</v>
      </c>
      <c r="N28" s="43">
        <f t="shared" si="2"/>
        <v>6.539740501855501E-2</v>
      </c>
      <c r="O28" s="43">
        <f t="shared" si="3"/>
        <v>6.539740501855501E-2</v>
      </c>
      <c r="P28" s="52">
        <f t="shared" si="19"/>
        <v>3.572319710206437</v>
      </c>
      <c r="Q28" s="52">
        <f t="shared" si="10"/>
        <v>5.7928997026828899</v>
      </c>
      <c r="R28" s="54">
        <f t="shared" si="20"/>
        <v>8.8031107970115379</v>
      </c>
      <c r="S28" s="54">
        <f t="shared" si="11"/>
        <v>0.69290342591489917</v>
      </c>
      <c r="T28" s="54">
        <f t="shared" si="12"/>
        <v>3.6377171152249921</v>
      </c>
      <c r="U28" s="54">
        <f t="shared" si="13"/>
        <v>-2.9448136893100934</v>
      </c>
      <c r="V28" s="54">
        <f t="shared" si="4"/>
        <v>35.658071232127497</v>
      </c>
      <c r="W28" s="54">
        <f t="shared" si="5"/>
        <v>7.3842548279139786</v>
      </c>
      <c r="X28" s="54">
        <f t="shared" si="6"/>
        <v>-5.9777200958217707</v>
      </c>
      <c r="Y28" s="54">
        <f t="shared" si="14"/>
        <v>1.4065347320922079</v>
      </c>
      <c r="Z28" s="43">
        <f t="shared" si="21"/>
        <v>2.6124999999999998</v>
      </c>
      <c r="AA28" s="54">
        <f t="shared" si="22"/>
        <v>353.79331576210245</v>
      </c>
      <c r="AB28" s="54">
        <f t="shared" si="15"/>
        <v>5.7928997026828899</v>
      </c>
      <c r="AC28" s="54">
        <f t="shared" si="7"/>
        <v>353.79331576210245</v>
      </c>
      <c r="AD28" s="50"/>
      <c r="AE28" s="50"/>
      <c r="AF28" s="50"/>
      <c r="AG28" s="50"/>
      <c r="AH28" s="50"/>
    </row>
    <row r="29" spans="1:34" ht="13.15" customHeight="1" x14ac:dyDescent="0.25">
      <c r="A29" s="61">
        <f t="shared" si="8"/>
        <v>0.42689553312130663</v>
      </c>
      <c r="B29" s="43">
        <f t="shared" si="16"/>
        <v>50</v>
      </c>
      <c r="C29" s="42">
        <f t="shared" si="23"/>
        <v>203.52979999999997</v>
      </c>
      <c r="D29" s="51">
        <f t="shared" si="23"/>
        <v>800</v>
      </c>
      <c r="E29" s="56">
        <f t="shared" si="23"/>
        <v>0.2</v>
      </c>
      <c r="F29" s="57">
        <f t="shared" si="23"/>
        <v>980.23210993750001</v>
      </c>
      <c r="G29" s="58">
        <f t="shared" si="23"/>
        <v>2.6584931595742973E-4</v>
      </c>
      <c r="H29" s="58">
        <f t="shared" si="23"/>
        <v>4.3110319016750285E-4</v>
      </c>
      <c r="I29" s="48">
        <f t="shared" si="23"/>
        <v>203.52979999999997</v>
      </c>
      <c r="J29" s="49">
        <f t="shared" si="17"/>
        <v>3.2534631569785533E-2</v>
      </c>
      <c r="K29" s="50">
        <f t="shared" si="18"/>
        <v>0.42689553312130663</v>
      </c>
      <c r="L29" s="51">
        <f t="shared" si="0"/>
        <v>320363.47363214422</v>
      </c>
      <c r="M29" s="49">
        <f t="shared" si="1"/>
        <v>2.0593193292796477E-2</v>
      </c>
      <c r="N29" s="43">
        <f t="shared" si="2"/>
        <v>7.2298257002606808E-2</v>
      </c>
      <c r="O29" s="43">
        <f t="shared" si="3"/>
        <v>7.2298257002606808E-2</v>
      </c>
      <c r="P29" s="52">
        <f t="shared" si="19"/>
        <v>3.7603365370594068</v>
      </c>
      <c r="Q29" s="52">
        <f t="shared" si="10"/>
        <v>6.0977891607188317</v>
      </c>
      <c r="R29" s="54">
        <f t="shared" si="20"/>
        <v>8.8031107970115379</v>
      </c>
      <c r="S29" s="54">
        <f t="shared" si="11"/>
        <v>1.1996114147719137</v>
      </c>
      <c r="T29" s="54">
        <f t="shared" si="12"/>
        <v>3.8326347940620136</v>
      </c>
      <c r="U29" s="54">
        <f t="shared" si="13"/>
        <v>-2.6330233792900994</v>
      </c>
      <c r="V29" s="54">
        <f t="shared" si="4"/>
        <v>37.568716908032833</v>
      </c>
      <c r="W29" s="54">
        <f t="shared" si="5"/>
        <v>8.1893905856025917</v>
      </c>
      <c r="X29" s="54">
        <f t="shared" si="6"/>
        <v>-5.6261183318164516</v>
      </c>
      <c r="Y29" s="54">
        <f t="shared" si="14"/>
        <v>2.5632722537861401</v>
      </c>
      <c r="Z29" s="50">
        <f t="shared" si="21"/>
        <v>2.75</v>
      </c>
      <c r="AA29" s="54">
        <f t="shared" si="22"/>
        <v>335.80032253372485</v>
      </c>
      <c r="AB29" s="54">
        <f t="shared" si="15"/>
        <v>6.0977891607188317</v>
      </c>
      <c r="AC29" s="54">
        <f t="shared" si="7"/>
        <v>335.80032253372485</v>
      </c>
      <c r="AD29" s="50"/>
      <c r="AE29" s="50"/>
      <c r="AF29" s="50"/>
      <c r="AG29" s="50"/>
      <c r="AH29" s="50"/>
    </row>
    <row r="30" spans="1:34" x14ac:dyDescent="0.25">
      <c r="A30" s="61">
        <f t="shared" si="8"/>
        <v>0.44824030977737195</v>
      </c>
      <c r="B30" s="43">
        <f t="shared" si="16"/>
        <v>52.5</v>
      </c>
      <c r="C30" s="42">
        <f t="shared" si="23"/>
        <v>203.52979999999997</v>
      </c>
      <c r="D30" s="51">
        <f t="shared" si="23"/>
        <v>800</v>
      </c>
      <c r="E30" s="56">
        <f t="shared" si="23"/>
        <v>0.2</v>
      </c>
      <c r="F30" s="57">
        <f t="shared" si="23"/>
        <v>980.23210993750001</v>
      </c>
      <c r="G30" s="58">
        <f t="shared" si="23"/>
        <v>2.6584931595742973E-4</v>
      </c>
      <c r="H30" s="58">
        <f t="shared" si="23"/>
        <v>4.3110319016750285E-4</v>
      </c>
      <c r="I30" s="48">
        <f t="shared" si="23"/>
        <v>203.52979999999997</v>
      </c>
      <c r="J30" s="49">
        <f t="shared" si="17"/>
        <v>3.2534631569785533E-2</v>
      </c>
      <c r="K30" s="50">
        <f t="shared" si="18"/>
        <v>0.44824030977737195</v>
      </c>
      <c r="L30" s="51">
        <f t="shared" si="0"/>
        <v>336381.64731375145</v>
      </c>
      <c r="M30" s="49">
        <f t="shared" si="1"/>
        <v>2.0550421355491465E-2</v>
      </c>
      <c r="N30" s="43">
        <f t="shared" si="2"/>
        <v>7.9543273593365896E-2</v>
      </c>
      <c r="O30" s="43">
        <f t="shared" si="3"/>
        <v>7.9543273593365896E-2</v>
      </c>
      <c r="P30" s="52">
        <f t="shared" si="19"/>
        <v>3.948353363912378</v>
      </c>
      <c r="Q30" s="52">
        <f t="shared" si="10"/>
        <v>6.4026786187547726</v>
      </c>
      <c r="R30" s="54">
        <f t="shared" si="20"/>
        <v>8.8031107970115379</v>
      </c>
      <c r="S30" s="54">
        <f t="shared" si="11"/>
        <v>1.7070077328423459</v>
      </c>
      <c r="T30" s="54">
        <f t="shared" si="12"/>
        <v>4.0278966375057443</v>
      </c>
      <c r="U30" s="54">
        <f t="shared" si="13"/>
        <v>-2.3208889046633994</v>
      </c>
      <c r="V30" s="54">
        <f t="shared" si="4"/>
        <v>39.482736195924176</v>
      </c>
      <c r="W30" s="54">
        <f t="shared" si="5"/>
        <v>9.0369475841475015</v>
      </c>
      <c r="X30" s="54">
        <f t="shared" si="6"/>
        <v>-5.2071225425140373</v>
      </c>
      <c r="Y30" s="54">
        <f t="shared" si="14"/>
        <v>3.8298250416334643</v>
      </c>
      <c r="Z30" s="43">
        <f t="shared" si="21"/>
        <v>2.8875000000000006</v>
      </c>
      <c r="AA30" s="54">
        <f t="shared" si="22"/>
        <v>319.52160539972772</v>
      </c>
      <c r="AB30" s="54">
        <f t="shared" si="15"/>
        <v>6.4026786187547726</v>
      </c>
      <c r="AC30" s="54">
        <f t="shared" si="7"/>
        <v>319.52160539972772</v>
      </c>
      <c r="AD30" s="50"/>
      <c r="AE30" s="50"/>
      <c r="AF30" s="50"/>
      <c r="AG30" s="50"/>
      <c r="AH30" s="50"/>
    </row>
    <row r="31" spans="1:34" x14ac:dyDescent="0.25">
      <c r="A31" s="61">
        <f t="shared" si="8"/>
        <v>0.46958508643343727</v>
      </c>
      <c r="B31" s="43">
        <f t="shared" si="16"/>
        <v>55</v>
      </c>
      <c r="C31" s="42">
        <f t="shared" si="23"/>
        <v>203.52979999999997</v>
      </c>
      <c r="D31" s="51">
        <f t="shared" si="23"/>
        <v>800</v>
      </c>
      <c r="E31" s="56">
        <f t="shared" si="23"/>
        <v>0.2</v>
      </c>
      <c r="F31" s="57">
        <f t="shared" si="23"/>
        <v>980.23210993750001</v>
      </c>
      <c r="G31" s="58">
        <f t="shared" si="23"/>
        <v>2.6584931595742973E-4</v>
      </c>
      <c r="H31" s="58">
        <f t="shared" si="23"/>
        <v>4.3110319016750285E-4</v>
      </c>
      <c r="I31" s="48">
        <f t="shared" si="23"/>
        <v>203.52979999999997</v>
      </c>
      <c r="J31" s="49">
        <f t="shared" si="17"/>
        <v>3.2534631569785533E-2</v>
      </c>
      <c r="K31" s="50">
        <f t="shared" si="18"/>
        <v>0.46958508643343727</v>
      </c>
      <c r="L31" s="51">
        <f t="shared" si="0"/>
        <v>352399.82099535869</v>
      </c>
      <c r="M31" s="49">
        <f t="shared" si="1"/>
        <v>2.0511155315952569E-2</v>
      </c>
      <c r="N31" s="43">
        <f t="shared" si="2"/>
        <v>8.7132389640412894E-2</v>
      </c>
      <c r="O31" s="43">
        <f t="shared" si="3"/>
        <v>8.7132389640412894E-2</v>
      </c>
      <c r="P31" s="52">
        <f t="shared" si="19"/>
        <v>4.1363701907653487</v>
      </c>
      <c r="Q31" s="52">
        <f t="shared" si="10"/>
        <v>6.7075680767907153</v>
      </c>
      <c r="R31" s="54">
        <f t="shared" si="20"/>
        <v>8.8031107970115379</v>
      </c>
      <c r="S31" s="54">
        <f t="shared" si="11"/>
        <v>2.2150922498253518</v>
      </c>
      <c r="T31" s="54">
        <f t="shared" si="12"/>
        <v>4.2235025804057615</v>
      </c>
      <c r="U31" s="54">
        <f t="shared" si="13"/>
        <v>-2.0084103305804097</v>
      </c>
      <c r="V31" s="54">
        <f t="shared" si="4"/>
        <v>41.400128457176152</v>
      </c>
      <c r="W31" s="54">
        <f t="shared" si="5"/>
        <v>9.92703597958619</v>
      </c>
      <c r="X31" s="54">
        <f t="shared" si="6"/>
        <v>-4.7206225718770316</v>
      </c>
      <c r="Y31" s="54">
        <f t="shared" si="14"/>
        <v>5.2064134077091584</v>
      </c>
      <c r="Z31" s="43">
        <f t="shared" si="21"/>
        <v>3.0250000000000004</v>
      </c>
      <c r="AA31" s="54">
        <f t="shared" si="22"/>
        <v>304.72338432343406</v>
      </c>
      <c r="AB31" s="54">
        <f t="shared" si="15"/>
        <v>6.7075680767907153</v>
      </c>
      <c r="AC31" s="54">
        <f t="shared" si="7"/>
        <v>304.72338432343406</v>
      </c>
      <c r="AD31" s="50"/>
      <c r="AE31" s="50"/>
      <c r="AF31" s="50"/>
      <c r="AG31" s="50"/>
      <c r="AH31" s="50"/>
    </row>
    <row r="32" spans="1:34" x14ac:dyDescent="0.25">
      <c r="A32" s="61">
        <f t="shared" si="8"/>
        <v>0.49092986308950259</v>
      </c>
      <c r="B32" s="43">
        <f t="shared" si="16"/>
        <v>57.5</v>
      </c>
      <c r="C32" s="42">
        <f t="shared" si="23"/>
        <v>203.52979999999997</v>
      </c>
      <c r="D32" s="51">
        <f t="shared" si="23"/>
        <v>800</v>
      </c>
      <c r="E32" s="56">
        <f t="shared" si="23"/>
        <v>0.2</v>
      </c>
      <c r="F32" s="57">
        <f t="shared" si="23"/>
        <v>980.23210993750001</v>
      </c>
      <c r="G32" s="58">
        <f t="shared" si="23"/>
        <v>2.6584931595742973E-4</v>
      </c>
      <c r="H32" s="58">
        <f t="shared" si="23"/>
        <v>4.3110319016750285E-4</v>
      </c>
      <c r="I32" s="48">
        <f t="shared" si="23"/>
        <v>203.52979999999997</v>
      </c>
      <c r="J32" s="49">
        <f t="shared" si="17"/>
        <v>3.2534631569785533E-2</v>
      </c>
      <c r="K32" s="50">
        <f t="shared" si="18"/>
        <v>0.49092986308950259</v>
      </c>
      <c r="L32" s="51">
        <f t="shared" si="0"/>
        <v>368417.99467696587</v>
      </c>
      <c r="M32" s="49">
        <f t="shared" si="1"/>
        <v>2.0474972955442327E-2</v>
      </c>
      <c r="N32" s="43">
        <f t="shared" si="2"/>
        <v>9.5065546433452511E-2</v>
      </c>
      <c r="O32" s="43">
        <f t="shared" si="3"/>
        <v>9.5065546433452511E-2</v>
      </c>
      <c r="P32" s="52">
        <f t="shared" si="19"/>
        <v>4.3243870176183181</v>
      </c>
      <c r="Q32" s="52">
        <f t="shared" si="10"/>
        <v>7.0124575348266571</v>
      </c>
      <c r="R32" s="54">
        <f t="shared" si="20"/>
        <v>8.8031107970115379</v>
      </c>
      <c r="S32" s="54">
        <f t="shared" si="11"/>
        <v>2.7238648483003427</v>
      </c>
      <c r="T32" s="54">
        <f t="shared" si="12"/>
        <v>4.4194525640517703</v>
      </c>
      <c r="U32" s="54">
        <f t="shared" si="13"/>
        <v>-1.6955877157514285</v>
      </c>
      <c r="V32" s="54">
        <f t="shared" si="4"/>
        <v>43.320893116291614</v>
      </c>
      <c r="W32" s="54">
        <f t="shared" si="5"/>
        <v>10.859765915939178</v>
      </c>
      <c r="X32" s="54">
        <f t="shared" si="6"/>
        <v>-4.1665082758849206</v>
      </c>
      <c r="Y32" s="54">
        <f t="shared" si="14"/>
        <v>6.6932576400542576</v>
      </c>
      <c r="Z32" s="43">
        <f t="shared" si="21"/>
        <v>3.1625000000000005</v>
      </c>
      <c r="AA32" s="54">
        <f t="shared" si="22"/>
        <v>291.21253850953752</v>
      </c>
      <c r="AB32" s="54">
        <f t="shared" si="15"/>
        <v>7.0124575348266571</v>
      </c>
      <c r="AC32" s="54">
        <f t="shared" si="7"/>
        <v>291.21253850953752</v>
      </c>
      <c r="AD32" s="50"/>
      <c r="AE32" s="50"/>
      <c r="AF32" s="50"/>
      <c r="AG32" s="50"/>
      <c r="AH32" s="50"/>
    </row>
    <row r="33" spans="1:34" x14ac:dyDescent="0.25">
      <c r="A33" s="61">
        <f t="shared" si="8"/>
        <v>0.51227463974556797</v>
      </c>
      <c r="B33" s="43">
        <f t="shared" si="16"/>
        <v>60</v>
      </c>
      <c r="C33" s="42">
        <f t="shared" si="23"/>
        <v>203.52979999999997</v>
      </c>
      <c r="D33" s="51">
        <f t="shared" si="23"/>
        <v>800</v>
      </c>
      <c r="E33" s="56">
        <f t="shared" si="23"/>
        <v>0.2</v>
      </c>
      <c r="F33" s="57">
        <f t="shared" si="23"/>
        <v>980.23210993750001</v>
      </c>
      <c r="G33" s="58">
        <f t="shared" si="23"/>
        <v>2.6584931595742973E-4</v>
      </c>
      <c r="H33" s="58">
        <f t="shared" si="23"/>
        <v>4.3110319016750285E-4</v>
      </c>
      <c r="I33" s="48">
        <f t="shared" si="23"/>
        <v>203.52979999999997</v>
      </c>
      <c r="J33" s="49">
        <f t="shared" si="17"/>
        <v>3.2534631569785533E-2</v>
      </c>
      <c r="K33" s="50">
        <f t="shared" si="18"/>
        <v>0.51227463974556797</v>
      </c>
      <c r="L33" s="51">
        <f t="shared" si="0"/>
        <v>384436.16835857317</v>
      </c>
      <c r="M33" s="49">
        <f t="shared" si="1"/>
        <v>2.0441517917523286E-2</v>
      </c>
      <c r="N33" s="43">
        <f t="shared" si="2"/>
        <v>0.10334269079461797</v>
      </c>
      <c r="O33" s="43">
        <f t="shared" si="3"/>
        <v>0.10334269079461797</v>
      </c>
      <c r="P33" s="52">
        <f t="shared" si="19"/>
        <v>4.5124038444712893</v>
      </c>
      <c r="Q33" s="52">
        <f t="shared" si="10"/>
        <v>7.317346992862598</v>
      </c>
      <c r="R33" s="54">
        <f t="shared" si="20"/>
        <v>8.8031107970115379</v>
      </c>
      <c r="S33" s="54">
        <f t="shared" si="11"/>
        <v>3.2333254219115855</v>
      </c>
      <c r="T33" s="54">
        <f t="shared" si="12"/>
        <v>4.6157465352659068</v>
      </c>
      <c r="U33" s="54">
        <f t="shared" si="13"/>
        <v>-1.3824211133543223</v>
      </c>
      <c r="V33" s="54">
        <f t="shared" si="4"/>
        <v>45.24502965200405</v>
      </c>
      <c r="W33" s="54">
        <f t="shared" si="5"/>
        <v>11.835247526322838</v>
      </c>
      <c r="X33" s="54">
        <f t="shared" si="6"/>
        <v>-3.5446695214213388</v>
      </c>
      <c r="Y33" s="54">
        <f t="shared" si="14"/>
        <v>8.2905780049014997</v>
      </c>
      <c r="Z33" s="43">
        <f t="shared" si="21"/>
        <v>3.3000000000000003</v>
      </c>
      <c r="AA33" s="54">
        <f t="shared" si="22"/>
        <v>278.82813542010445</v>
      </c>
      <c r="AB33" s="54">
        <f t="shared" si="15"/>
        <v>7.317346992862598</v>
      </c>
      <c r="AC33" s="54">
        <f t="shared" si="7"/>
        <v>278.82813542010445</v>
      </c>
      <c r="AD33" s="50"/>
      <c r="AE33" s="50"/>
      <c r="AF33" s="50"/>
      <c r="AG33" s="50"/>
      <c r="AH33" s="50"/>
    </row>
    <row r="34" spans="1:34" x14ac:dyDescent="0.25">
      <c r="A34" s="61">
        <f t="shared" si="8"/>
        <v>0.53361941640163335</v>
      </c>
      <c r="B34" s="43">
        <f t="shared" si="16"/>
        <v>62.5</v>
      </c>
      <c r="C34" s="42">
        <f t="shared" si="23"/>
        <v>203.52979999999997</v>
      </c>
      <c r="D34" s="51">
        <f t="shared" si="23"/>
        <v>800</v>
      </c>
      <c r="E34" s="56">
        <f t="shared" si="23"/>
        <v>0.2</v>
      </c>
      <c r="F34" s="57">
        <f t="shared" si="23"/>
        <v>980.23210993750001</v>
      </c>
      <c r="G34" s="58">
        <f t="shared" si="23"/>
        <v>2.6584931595742973E-4</v>
      </c>
      <c r="H34" s="58">
        <f t="shared" si="23"/>
        <v>4.3110319016750285E-4</v>
      </c>
      <c r="I34" s="48">
        <f t="shared" si="23"/>
        <v>203.52979999999997</v>
      </c>
      <c r="J34" s="49">
        <f t="shared" si="17"/>
        <v>3.2534631569785533E-2</v>
      </c>
      <c r="K34" s="50">
        <f t="shared" si="18"/>
        <v>0.53361941640163335</v>
      </c>
      <c r="L34" s="51">
        <f t="shared" si="0"/>
        <v>400454.3420401804</v>
      </c>
      <c r="M34" s="49">
        <f t="shared" si="1"/>
        <v>2.041048726504506E-2</v>
      </c>
      <c r="N34" s="43">
        <f t="shared" si="2"/>
        <v>0.11196377433247899</v>
      </c>
      <c r="O34" s="43">
        <f t="shared" si="3"/>
        <v>0.11196377433247899</v>
      </c>
      <c r="P34" s="52">
        <f t="shared" si="19"/>
        <v>4.7004206713242596</v>
      </c>
      <c r="Q34" s="52">
        <f t="shared" si="10"/>
        <v>7.6222364508985399</v>
      </c>
      <c r="R34" s="54">
        <f t="shared" si="20"/>
        <v>8.8031107970115379</v>
      </c>
      <c r="S34" s="54">
        <f t="shared" si="11"/>
        <v>3.7434738738762192</v>
      </c>
      <c r="T34" s="54">
        <f t="shared" si="12"/>
        <v>4.8123844456567388</v>
      </c>
      <c r="U34" s="54">
        <f t="shared" si="13"/>
        <v>-1.0689105717805187</v>
      </c>
      <c r="V34" s="54">
        <f t="shared" si="4"/>
        <v>47.172537589965117</v>
      </c>
      <c r="W34" s="54">
        <f t="shared" si="5"/>
        <v>12.853590933912226</v>
      </c>
      <c r="X34" s="54">
        <f t="shared" si="6"/>
        <v>-2.8549961853112147</v>
      </c>
      <c r="Y34" s="54">
        <f t="shared" si="14"/>
        <v>9.9985947486010112</v>
      </c>
      <c r="Z34" s="43">
        <f t="shared" si="21"/>
        <v>3.4375000000000004</v>
      </c>
      <c r="AA34" s="54">
        <f t="shared" si="22"/>
        <v>267.4349928883052</v>
      </c>
      <c r="AB34" s="54">
        <f t="shared" si="15"/>
        <v>7.6222364508985399</v>
      </c>
      <c r="AC34" s="54">
        <f t="shared" si="7"/>
        <v>267.4349928883052</v>
      </c>
      <c r="AD34" s="50"/>
      <c r="AE34" s="50"/>
      <c r="AF34" s="50"/>
      <c r="AG34" s="50"/>
      <c r="AH34" s="50"/>
    </row>
    <row r="35" spans="1:34" x14ac:dyDescent="0.25">
      <c r="A35" s="61">
        <f t="shared" si="8"/>
        <v>0.55496419305769862</v>
      </c>
      <c r="B35" s="43">
        <f t="shared" si="16"/>
        <v>65</v>
      </c>
      <c r="C35" s="42">
        <f t="shared" si="23"/>
        <v>203.52979999999997</v>
      </c>
      <c r="D35" s="51">
        <f t="shared" si="23"/>
        <v>800</v>
      </c>
      <c r="E35" s="56">
        <f t="shared" si="23"/>
        <v>0.2</v>
      </c>
      <c r="F35" s="57">
        <f t="shared" si="23"/>
        <v>980.23210993750001</v>
      </c>
      <c r="G35" s="58">
        <f t="shared" si="23"/>
        <v>2.6584931595742973E-4</v>
      </c>
      <c r="H35" s="58">
        <f t="shared" si="23"/>
        <v>4.3110319016750285E-4</v>
      </c>
      <c r="I35" s="48">
        <f t="shared" si="23"/>
        <v>203.52979999999997</v>
      </c>
      <c r="J35" s="49">
        <f t="shared" si="17"/>
        <v>3.2534631569785533E-2</v>
      </c>
      <c r="K35" s="50">
        <f t="shared" si="18"/>
        <v>0.55496419305769862</v>
      </c>
      <c r="L35" s="51">
        <f t="shared" si="0"/>
        <v>416472.51572178752</v>
      </c>
      <c r="M35" s="49">
        <f t="shared" si="1"/>
        <v>2.0381621768225017E-2</v>
      </c>
      <c r="N35" s="43">
        <f t="shared" si="2"/>
        <v>0.12092875282354686</v>
      </c>
      <c r="O35" s="43">
        <f t="shared" si="3"/>
        <v>0.12092875282354686</v>
      </c>
      <c r="P35" s="52">
        <f t="shared" si="19"/>
        <v>4.8884374981772298</v>
      </c>
      <c r="Q35" s="52">
        <f t="shared" si="10"/>
        <v>7.9271259089344808</v>
      </c>
      <c r="R35" s="54">
        <f t="shared" si="20"/>
        <v>8.8031107970115379</v>
      </c>
      <c r="S35" s="54">
        <f t="shared" si="11"/>
        <v>4.2543101157472663</v>
      </c>
      <c r="T35" s="54">
        <f t="shared" si="12"/>
        <v>5.0093662510007766</v>
      </c>
      <c r="U35" s="54">
        <f t="shared" si="13"/>
        <v>-0.75505613525350945</v>
      </c>
      <c r="V35" s="54">
        <f t="shared" si="4"/>
        <v>49.103416496681952</v>
      </c>
      <c r="W35" s="54">
        <f t="shared" si="5"/>
        <v>13.914906252779932</v>
      </c>
      <c r="X35" s="54">
        <f t="shared" si="6"/>
        <v>-2.0973781534819707</v>
      </c>
      <c r="Y35" s="54">
        <f t="shared" si="14"/>
        <v>11.817528099297961</v>
      </c>
      <c r="Z35" s="43">
        <f t="shared" si="21"/>
        <v>3.5750000000000006</v>
      </c>
      <c r="AA35" s="54">
        <f t="shared" si="22"/>
        <v>256.91872694332989</v>
      </c>
      <c r="AB35" s="54">
        <f t="shared" si="15"/>
        <v>7.9271259089344808</v>
      </c>
      <c r="AC35" s="54">
        <f t="shared" si="7"/>
        <v>256.91872694332989</v>
      </c>
      <c r="AD35" s="50"/>
      <c r="AE35" s="50"/>
      <c r="AF35" s="50"/>
      <c r="AG35" s="50"/>
      <c r="AH35" s="50"/>
    </row>
    <row r="36" spans="1:34" x14ac:dyDescent="0.25">
      <c r="A36" s="61">
        <f t="shared" si="8"/>
        <v>0.576308969713764</v>
      </c>
      <c r="B36" s="43">
        <f t="shared" si="16"/>
        <v>67.5</v>
      </c>
      <c r="C36" s="42">
        <f t="shared" si="23"/>
        <v>203.52979999999997</v>
      </c>
      <c r="D36" s="51">
        <f t="shared" si="23"/>
        <v>800</v>
      </c>
      <c r="E36" s="56">
        <f t="shared" si="23"/>
        <v>0.2</v>
      </c>
      <c r="F36" s="57">
        <f t="shared" si="23"/>
        <v>980.23210993750001</v>
      </c>
      <c r="G36" s="58">
        <f t="shared" si="23"/>
        <v>2.6584931595742973E-4</v>
      </c>
      <c r="H36" s="58">
        <f t="shared" si="23"/>
        <v>4.3110319016750285E-4</v>
      </c>
      <c r="I36" s="48">
        <f t="shared" si="23"/>
        <v>203.52979999999997</v>
      </c>
      <c r="J36" s="49">
        <f t="shared" si="17"/>
        <v>3.2534631569785533E-2</v>
      </c>
      <c r="K36" s="50">
        <f t="shared" si="18"/>
        <v>0.576308969713764</v>
      </c>
      <c r="L36" s="51">
        <f t="shared" si="0"/>
        <v>432490.68940339482</v>
      </c>
      <c r="M36" s="49">
        <f t="shared" si="1"/>
        <v>2.0354698246752647E-2</v>
      </c>
      <c r="N36" s="43">
        <f t="shared" si="2"/>
        <v>0.13023758569534286</v>
      </c>
      <c r="O36" s="43">
        <f t="shared" si="3"/>
        <v>0.13023758569534286</v>
      </c>
      <c r="P36" s="52">
        <f t="shared" si="19"/>
        <v>5.0764543250302001</v>
      </c>
      <c r="Q36" s="52">
        <f t="shared" si="10"/>
        <v>8.2320153669704226</v>
      </c>
      <c r="R36" s="54">
        <f t="shared" si="20"/>
        <v>8.8031107970115379</v>
      </c>
      <c r="S36" s="54">
        <f t="shared" si="11"/>
        <v>4.7658340663797709</v>
      </c>
      <c r="T36" s="54">
        <f t="shared" si="12"/>
        <v>5.2066919107255432</v>
      </c>
      <c r="U36" s="54">
        <f t="shared" si="13"/>
        <v>-0.44085784434577313</v>
      </c>
      <c r="V36" s="54">
        <f t="shared" si="4"/>
        <v>51.037665974450128</v>
      </c>
      <c r="W36" s="54">
        <f t="shared" si="5"/>
        <v>15.019303588631375</v>
      </c>
      <c r="X36" s="54">
        <f t="shared" si="6"/>
        <v>-1.2717053202281918</v>
      </c>
      <c r="Y36" s="54">
        <f t="shared" si="14"/>
        <v>13.747598268403184</v>
      </c>
      <c r="Z36" s="43">
        <f t="shared" si="21"/>
        <v>3.7125000000000004</v>
      </c>
      <c r="AA36" s="54">
        <f t="shared" si="22"/>
        <v>247.18190015215609</v>
      </c>
      <c r="AB36" s="54">
        <f t="shared" si="15"/>
        <v>8.2320153669704226</v>
      </c>
      <c r="AC36" s="54">
        <f t="shared" si="7"/>
        <v>247.18190015215609</v>
      </c>
      <c r="AD36" s="50"/>
      <c r="AE36" s="50"/>
      <c r="AF36" s="50"/>
      <c r="AG36" s="50"/>
      <c r="AH36" s="50"/>
    </row>
    <row r="37" spans="1:34" x14ac:dyDescent="0.25">
      <c r="A37" s="61">
        <f t="shared" si="8"/>
        <v>0.59765374636982938</v>
      </c>
      <c r="B37" s="43">
        <f t="shared" si="16"/>
        <v>70</v>
      </c>
      <c r="C37" s="42">
        <f t="shared" si="23"/>
        <v>203.52979999999997</v>
      </c>
      <c r="D37" s="51">
        <f t="shared" si="23"/>
        <v>800</v>
      </c>
      <c r="E37" s="56">
        <f t="shared" si="23"/>
        <v>0.2</v>
      </c>
      <c r="F37" s="57">
        <f t="shared" si="23"/>
        <v>980.23210993750001</v>
      </c>
      <c r="G37" s="58">
        <f t="shared" si="23"/>
        <v>2.6584931595742973E-4</v>
      </c>
      <c r="H37" s="58">
        <f t="shared" si="23"/>
        <v>4.3110319016750285E-4</v>
      </c>
      <c r="I37" s="48">
        <f t="shared" si="23"/>
        <v>203.52979999999997</v>
      </c>
      <c r="J37" s="49">
        <f t="shared" si="17"/>
        <v>3.2534631569785533E-2</v>
      </c>
      <c r="K37" s="50">
        <f t="shared" si="18"/>
        <v>0.59765374636982938</v>
      </c>
      <c r="L37" s="51">
        <f t="shared" si="0"/>
        <v>448508.86308500206</v>
      </c>
      <c r="M37" s="49">
        <f t="shared" si="1"/>
        <v>2.0329523474636221E-2</v>
      </c>
      <c r="N37" s="43">
        <f t="shared" si="2"/>
        <v>0.13989023559113917</v>
      </c>
      <c r="O37" s="43">
        <f t="shared" si="3"/>
        <v>0.13989023559113917</v>
      </c>
      <c r="P37" s="52">
        <f t="shared" si="19"/>
        <v>5.2644711518831704</v>
      </c>
      <c r="Q37" s="52">
        <f t="shared" si="10"/>
        <v>8.5369048250063653</v>
      </c>
      <c r="R37" s="54">
        <f t="shared" si="20"/>
        <v>8.8031107970115379</v>
      </c>
      <c r="S37" s="54">
        <f t="shared" si="11"/>
        <v>5.2780456510602765</v>
      </c>
      <c r="T37" s="54">
        <f t="shared" si="12"/>
        <v>5.4043613874743093</v>
      </c>
      <c r="U37" s="54">
        <f t="shared" si="13"/>
        <v>-0.12631573641403371</v>
      </c>
      <c r="V37" s="54">
        <f t="shared" si="4"/>
        <v>52.975285657086971</v>
      </c>
      <c r="W37" s="54">
        <f t="shared" si="5"/>
        <v>16.166893039453065</v>
      </c>
      <c r="X37" s="54">
        <f t="shared" si="6"/>
        <v>-0.37786758756334865</v>
      </c>
      <c r="Y37" s="54">
        <f t="shared" si="14"/>
        <v>15.789025451889716</v>
      </c>
      <c r="Z37" s="43">
        <f t="shared" si="21"/>
        <v>3.8500000000000005</v>
      </c>
      <c r="AA37" s="54">
        <f t="shared" si="22"/>
        <v>238.1409953418142</v>
      </c>
      <c r="AB37" s="54">
        <f t="shared" si="15"/>
        <v>8.5369048250063653</v>
      </c>
      <c r="AC37" s="54">
        <f t="shared" si="7"/>
        <v>238.1409953418142</v>
      </c>
      <c r="AD37" s="50"/>
      <c r="AE37" s="50"/>
      <c r="AF37" s="50"/>
      <c r="AG37" s="50"/>
      <c r="AH37" s="50"/>
    </row>
    <row r="38" spans="1:34" x14ac:dyDescent="0.25">
      <c r="A38" s="61">
        <f t="shared" si="8"/>
        <v>0.61899852302589464</v>
      </c>
      <c r="B38" s="43">
        <f t="shared" si="16"/>
        <v>72.5</v>
      </c>
      <c r="C38" s="42">
        <f t="shared" si="23"/>
        <v>203.52979999999997</v>
      </c>
      <c r="D38" s="51">
        <f t="shared" si="23"/>
        <v>800</v>
      </c>
      <c r="E38" s="56">
        <f t="shared" si="23"/>
        <v>0.2</v>
      </c>
      <c r="F38" s="57">
        <f t="shared" si="23"/>
        <v>980.23210993750001</v>
      </c>
      <c r="G38" s="58">
        <f t="shared" si="23"/>
        <v>2.6584931595742973E-4</v>
      </c>
      <c r="H38" s="58">
        <f t="shared" si="23"/>
        <v>4.3110319016750285E-4</v>
      </c>
      <c r="I38" s="48">
        <f t="shared" si="23"/>
        <v>203.52979999999997</v>
      </c>
      <c r="J38" s="49">
        <f t="shared" si="17"/>
        <v>3.2534631569785533E-2</v>
      </c>
      <c r="K38" s="50">
        <f t="shared" si="18"/>
        <v>0.61899852302589464</v>
      </c>
      <c r="L38" s="51">
        <f t="shared" si="0"/>
        <v>464527.03676660918</v>
      </c>
      <c r="M38" s="49">
        <f t="shared" si="1"/>
        <v>2.0305929286722018E-2</v>
      </c>
      <c r="N38" s="43">
        <f t="shared" si="2"/>
        <v>0.14988666800095204</v>
      </c>
      <c r="O38" s="43">
        <f t="shared" si="3"/>
        <v>0.14988666800095204</v>
      </c>
      <c r="P38" s="52">
        <f t="shared" si="19"/>
        <v>5.4524879787361415</v>
      </c>
      <c r="Q38" s="52">
        <f t="shared" si="10"/>
        <v>8.8417942830423062</v>
      </c>
      <c r="R38" s="54">
        <f t="shared" si="20"/>
        <v>8.8031107970115379</v>
      </c>
      <c r="S38" s="54">
        <f t="shared" si="11"/>
        <v>5.7909448007688127</v>
      </c>
      <c r="T38" s="54">
        <f t="shared" si="12"/>
        <v>5.6023746467370934</v>
      </c>
      <c r="U38" s="54">
        <f t="shared" si="13"/>
        <v>0.18857015403172106</v>
      </c>
      <c r="V38" s="54">
        <f t="shared" si="4"/>
        <v>54.916275206314573</v>
      </c>
      <c r="W38" s="54">
        <f t="shared" si="5"/>
        <v>17.357784696087148</v>
      </c>
      <c r="X38" s="54">
        <f t="shared" si="6"/>
        <v>0.58424513535469136</v>
      </c>
      <c r="Y38" s="54">
        <f t="shared" si="14"/>
        <v>17.94202983144184</v>
      </c>
      <c r="Z38" s="43">
        <f t="shared" si="21"/>
        <v>3.9875000000000003</v>
      </c>
      <c r="AA38" s="54">
        <f t="shared" si="22"/>
        <v>229.72401546718555</v>
      </c>
      <c r="AB38" s="54">
        <f t="shared" si="15"/>
        <v>8.8417942830423062</v>
      </c>
      <c r="AC38" s="54">
        <f t="shared" si="7"/>
        <v>229.72401546718555</v>
      </c>
      <c r="AD38" s="50"/>
      <c r="AE38" s="50"/>
      <c r="AF38" s="50"/>
      <c r="AG38" s="50"/>
      <c r="AH38" s="50"/>
    </row>
    <row r="39" spans="1:34" x14ac:dyDescent="0.25">
      <c r="A39" s="61">
        <f t="shared" si="8"/>
        <v>0.64034329968196002</v>
      </c>
      <c r="B39" s="43">
        <f t="shared" si="16"/>
        <v>75</v>
      </c>
      <c r="C39" s="42">
        <f t="shared" si="23"/>
        <v>203.52979999999997</v>
      </c>
      <c r="D39" s="51">
        <f t="shared" si="23"/>
        <v>800</v>
      </c>
      <c r="E39" s="56">
        <f t="shared" si="23"/>
        <v>0.2</v>
      </c>
      <c r="F39" s="57">
        <f t="shared" si="23"/>
        <v>980.23210993750001</v>
      </c>
      <c r="G39" s="58">
        <f t="shared" si="23"/>
        <v>2.6584931595742973E-4</v>
      </c>
      <c r="H39" s="58">
        <f t="shared" si="23"/>
        <v>4.3110319016750285E-4</v>
      </c>
      <c r="I39" s="48">
        <f t="shared" si="23"/>
        <v>203.52979999999997</v>
      </c>
      <c r="J39" s="49">
        <f t="shared" si="17"/>
        <v>3.2534631569785533E-2</v>
      </c>
      <c r="K39" s="50">
        <f t="shared" si="18"/>
        <v>0.64034329968196002</v>
      </c>
      <c r="L39" s="51">
        <f t="shared" si="0"/>
        <v>480545.21044821641</v>
      </c>
      <c r="M39" s="49">
        <f t="shared" si="1"/>
        <v>2.0283768618364114E-2</v>
      </c>
      <c r="N39" s="43">
        <f t="shared" si="2"/>
        <v>0.16022685094671418</v>
      </c>
      <c r="O39" s="43">
        <f t="shared" si="3"/>
        <v>0.16022685094671418</v>
      </c>
      <c r="P39" s="52">
        <f t="shared" si="19"/>
        <v>5.6405048055891109</v>
      </c>
      <c r="Q39" s="52">
        <f t="shared" si="10"/>
        <v>9.1466837410782471</v>
      </c>
      <c r="R39" s="54">
        <f t="shared" si="20"/>
        <v>8.8031107970115379</v>
      </c>
      <c r="S39" s="54">
        <f t="shared" si="11"/>
        <v>6.3045314515492485</v>
      </c>
      <c r="T39" s="54">
        <f t="shared" si="12"/>
        <v>5.8007316565358256</v>
      </c>
      <c r="U39" s="54">
        <f t="shared" si="13"/>
        <v>0.50379979501342298</v>
      </c>
      <c r="V39" s="54">
        <f t="shared" si="4"/>
        <v>56.860634308673617</v>
      </c>
      <c r="W39" s="54">
        <f t="shared" si="5"/>
        <v>18.592088642743029</v>
      </c>
      <c r="X39" s="54">
        <f t="shared" si="6"/>
        <v>1.6147429327353298</v>
      </c>
      <c r="Y39" s="54">
        <f t="shared" si="14"/>
        <v>20.206831575478358</v>
      </c>
      <c r="Z39" s="43">
        <f t="shared" si="21"/>
        <v>4.125</v>
      </c>
      <c r="AA39" s="54">
        <f t="shared" si="22"/>
        <v>221.86856351989769</v>
      </c>
      <c r="AB39" s="54">
        <f t="shared" si="15"/>
        <v>9.1466837410782471</v>
      </c>
      <c r="AC39" s="54">
        <f t="shared" si="7"/>
        <v>221.86856351989769</v>
      </c>
      <c r="AD39" s="50"/>
      <c r="AE39" s="50"/>
      <c r="AF39" s="50"/>
      <c r="AG39" s="50"/>
      <c r="AH39" s="50"/>
    </row>
    <row r="40" spans="1:34" x14ac:dyDescent="0.25">
      <c r="A40" s="61">
        <f t="shared" si="8"/>
        <v>0.66168807633802529</v>
      </c>
      <c r="B40" s="43">
        <f t="shared" si="16"/>
        <v>77.5</v>
      </c>
      <c r="C40" s="42">
        <f t="shared" si="23"/>
        <v>203.52979999999997</v>
      </c>
      <c r="D40" s="51">
        <f t="shared" si="23"/>
        <v>800</v>
      </c>
      <c r="E40" s="56">
        <f t="shared" si="23"/>
        <v>0.2</v>
      </c>
      <c r="F40" s="57">
        <f t="shared" si="23"/>
        <v>980.23210993750001</v>
      </c>
      <c r="G40" s="58">
        <f t="shared" si="23"/>
        <v>2.6584931595742973E-4</v>
      </c>
      <c r="H40" s="58">
        <f t="shared" si="23"/>
        <v>4.3110319016750285E-4</v>
      </c>
      <c r="I40" s="48">
        <f t="shared" si="23"/>
        <v>203.52979999999997</v>
      </c>
      <c r="J40" s="49">
        <f t="shared" si="17"/>
        <v>3.2534631569785533E-2</v>
      </c>
      <c r="K40" s="50">
        <f t="shared" si="18"/>
        <v>0.66168807633802529</v>
      </c>
      <c r="L40" s="51">
        <f t="shared" si="0"/>
        <v>496563.38412982359</v>
      </c>
      <c r="M40" s="49">
        <f t="shared" si="1"/>
        <v>2.0262912276354822E-2</v>
      </c>
      <c r="N40" s="43">
        <f t="shared" si="2"/>
        <v>0.17091075471208392</v>
      </c>
      <c r="O40" s="43">
        <f t="shared" si="3"/>
        <v>0.17091075471208392</v>
      </c>
      <c r="P40" s="52">
        <f t="shared" si="19"/>
        <v>5.8285216324420812</v>
      </c>
      <c r="Q40" s="52">
        <f t="shared" si="10"/>
        <v>9.451573199114188</v>
      </c>
      <c r="R40" s="54">
        <f t="shared" si="20"/>
        <v>8.8031107970115379</v>
      </c>
      <c r="S40" s="54">
        <f t="shared" si="11"/>
        <v>6.8188055439688995</v>
      </c>
      <c r="T40" s="54">
        <f t="shared" si="12"/>
        <v>5.9994323871541653</v>
      </c>
      <c r="U40" s="54">
        <f t="shared" si="13"/>
        <v>0.81937315681473422</v>
      </c>
      <c r="V40" s="54">
        <f t="shared" si="4"/>
        <v>58.808362672874999</v>
      </c>
      <c r="W40" s="54">
        <f t="shared" si="5"/>
        <v>19.869914957455034</v>
      </c>
      <c r="X40" s="54">
        <f t="shared" si="6"/>
        <v>2.7137358826129017</v>
      </c>
      <c r="Y40" s="54">
        <f t="shared" si="14"/>
        <v>22.583650840067936</v>
      </c>
      <c r="Z40" s="43">
        <f t="shared" si="21"/>
        <v>4.2625000000000002</v>
      </c>
      <c r="AA40" s="54">
        <f t="shared" si="22"/>
        <v>214.52029407910194</v>
      </c>
      <c r="AB40" s="54">
        <f t="shared" si="15"/>
        <v>9.451573199114188</v>
      </c>
      <c r="AC40" s="54">
        <f t="shared" si="7"/>
        <v>214.52029407910194</v>
      </c>
      <c r="AD40" s="50"/>
      <c r="AE40" s="50"/>
      <c r="AF40" s="50"/>
      <c r="AG40" s="50"/>
      <c r="AH40" s="50"/>
    </row>
    <row r="41" spans="1:34" x14ac:dyDescent="0.25">
      <c r="A41" s="61">
        <f t="shared" si="8"/>
        <v>0.68303285299409067</v>
      </c>
      <c r="B41" s="43">
        <f t="shared" si="16"/>
        <v>80</v>
      </c>
      <c r="C41" s="42">
        <f t="shared" si="23"/>
        <v>203.52979999999997</v>
      </c>
      <c r="D41" s="51">
        <f t="shared" si="23"/>
        <v>800</v>
      </c>
      <c r="E41" s="56">
        <f t="shared" si="23"/>
        <v>0.2</v>
      </c>
      <c r="F41" s="57">
        <f t="shared" si="23"/>
        <v>980.23210993750001</v>
      </c>
      <c r="G41" s="58">
        <f t="shared" si="23"/>
        <v>2.6584931595742973E-4</v>
      </c>
      <c r="H41" s="58">
        <f t="shared" si="23"/>
        <v>4.3110319016750285E-4</v>
      </c>
      <c r="I41" s="48">
        <f t="shared" si="23"/>
        <v>203.52979999999997</v>
      </c>
      <c r="J41" s="49">
        <f t="shared" si="17"/>
        <v>3.2534631569785533E-2</v>
      </c>
      <c r="K41" s="50">
        <f t="shared" si="18"/>
        <v>0.68303285299409067</v>
      </c>
      <c r="L41" s="51">
        <f t="shared" si="0"/>
        <v>512581.55781143089</v>
      </c>
      <c r="M41" s="49">
        <f t="shared" si="1"/>
        <v>2.0243246287777624E-2</v>
      </c>
      <c r="N41" s="43">
        <f t="shared" si="2"/>
        <v>0.18193835160929023</v>
      </c>
      <c r="O41" s="43">
        <f t="shared" si="3"/>
        <v>0.18193835160929023</v>
      </c>
      <c r="P41" s="52">
        <f t="shared" si="19"/>
        <v>6.0165384592950533</v>
      </c>
      <c r="Q41" s="52">
        <f t="shared" si="10"/>
        <v>9.7564626571501307</v>
      </c>
      <c r="R41" s="54">
        <f t="shared" si="20"/>
        <v>8.8031107970115379</v>
      </c>
      <c r="S41" s="54">
        <f t="shared" si="11"/>
        <v>7.3337670226522285</v>
      </c>
      <c r="T41" s="54">
        <f t="shared" si="12"/>
        <v>6.1984768109043431</v>
      </c>
      <c r="U41" s="54">
        <f t="shared" si="13"/>
        <v>1.1352902117478827</v>
      </c>
      <c r="V41" s="54">
        <f t="shared" si="4"/>
        <v>60.759460027514301</v>
      </c>
      <c r="W41" s="54">
        <f t="shared" si="5"/>
        <v>21.19137371249348</v>
      </c>
      <c r="X41" s="54">
        <f t="shared" si="6"/>
        <v>3.8813340572577189</v>
      </c>
      <c r="Y41" s="54">
        <f t="shared" si="14"/>
        <v>25.072707769751197</v>
      </c>
      <c r="Z41" s="43">
        <f t="shared" si="21"/>
        <v>4.4000000000000004</v>
      </c>
      <c r="AA41" s="54">
        <f t="shared" si="22"/>
        <v>207.63165520534227</v>
      </c>
      <c r="AB41" s="54">
        <f t="shared" si="15"/>
        <v>9.7564626571501307</v>
      </c>
      <c r="AC41" s="54">
        <f t="shared" si="7"/>
        <v>207.63165520534227</v>
      </c>
      <c r="AD41" s="50"/>
      <c r="AE41" s="50"/>
      <c r="AF41" s="50"/>
      <c r="AG41" s="50"/>
      <c r="AH41" s="50"/>
    </row>
    <row r="42" spans="1:34" x14ac:dyDescent="0.25">
      <c r="A42" s="61">
        <f t="shared" si="8"/>
        <v>0.70437762965015593</v>
      </c>
      <c r="B42" s="43">
        <f t="shared" si="16"/>
        <v>82.5</v>
      </c>
      <c r="C42" s="42">
        <f t="shared" si="23"/>
        <v>203.52979999999997</v>
      </c>
      <c r="D42" s="51">
        <f t="shared" si="23"/>
        <v>800</v>
      </c>
      <c r="E42" s="56">
        <f t="shared" si="23"/>
        <v>0.2</v>
      </c>
      <c r="F42" s="57">
        <f t="shared" si="23"/>
        <v>980.23210993750001</v>
      </c>
      <c r="G42" s="58">
        <f t="shared" si="23"/>
        <v>2.6584931595742973E-4</v>
      </c>
      <c r="H42" s="58">
        <f t="shared" si="23"/>
        <v>4.3110319016750285E-4</v>
      </c>
      <c r="I42" s="48">
        <f t="shared" si="23"/>
        <v>203.52979999999997</v>
      </c>
      <c r="J42" s="49">
        <f t="shared" si="17"/>
        <v>3.2534631569785533E-2</v>
      </c>
      <c r="K42" s="50">
        <f t="shared" si="18"/>
        <v>0.70437762965015593</v>
      </c>
      <c r="L42" s="51">
        <f t="shared" si="0"/>
        <v>528599.73149303801</v>
      </c>
      <c r="M42" s="49">
        <f t="shared" si="1"/>
        <v>2.0224669709216173E-2</v>
      </c>
      <c r="N42" s="43">
        <f t="shared" si="2"/>
        <v>0.19330961577690334</v>
      </c>
      <c r="O42" s="43">
        <f t="shared" si="3"/>
        <v>0.19330961577690334</v>
      </c>
      <c r="P42" s="52">
        <f t="shared" si="19"/>
        <v>6.2045552861480218</v>
      </c>
      <c r="Q42" s="52">
        <f t="shared" si="10"/>
        <v>10.061352115186072</v>
      </c>
      <c r="R42" s="54">
        <f t="shared" si="20"/>
        <v>8.8031107970115379</v>
      </c>
      <c r="S42" s="54">
        <f t="shared" si="11"/>
        <v>7.8494158358763606</v>
      </c>
      <c r="T42" s="54">
        <f t="shared" si="12"/>
        <v>6.3978649019249252</v>
      </c>
      <c r="U42" s="54">
        <f t="shared" si="13"/>
        <v>1.4515509339514363</v>
      </c>
      <c r="V42" s="54">
        <f t="shared" si="4"/>
        <v>62.713926119089457</v>
      </c>
      <c r="W42" s="54">
        <f t="shared" si="5"/>
        <v>22.556574974735312</v>
      </c>
      <c r="X42" s="54">
        <f t="shared" si="6"/>
        <v>5.1176475235467302</v>
      </c>
      <c r="Y42" s="54">
        <f t="shared" si="14"/>
        <v>27.674222498282042</v>
      </c>
      <c r="Z42" s="43">
        <f t="shared" si="21"/>
        <v>4.5374999999999996</v>
      </c>
      <c r="AA42" s="54">
        <f t="shared" si="22"/>
        <v>201.16085908797172</v>
      </c>
      <c r="AB42" s="54">
        <f t="shared" si="15"/>
        <v>10.061352115186072</v>
      </c>
      <c r="AC42" s="54">
        <f t="shared" si="7"/>
        <v>201.16085908797172</v>
      </c>
      <c r="AD42" s="50"/>
      <c r="AE42" s="50"/>
      <c r="AF42" s="50"/>
      <c r="AG42" s="50"/>
      <c r="AH42" s="50"/>
    </row>
    <row r="43" spans="1:34" x14ac:dyDescent="0.25">
      <c r="A43" s="61">
        <f t="shared" si="8"/>
        <v>0.72572240630622131</v>
      </c>
      <c r="B43" s="43">
        <f t="shared" si="16"/>
        <v>85</v>
      </c>
      <c r="C43" s="42">
        <f t="shared" ref="C43:I58" si="24">C42</f>
        <v>203.52979999999997</v>
      </c>
      <c r="D43" s="51">
        <f t="shared" si="24"/>
        <v>800</v>
      </c>
      <c r="E43" s="56">
        <f t="shared" si="24"/>
        <v>0.2</v>
      </c>
      <c r="F43" s="57">
        <f t="shared" si="24"/>
        <v>980.23210993750001</v>
      </c>
      <c r="G43" s="58">
        <f t="shared" si="24"/>
        <v>2.6584931595742973E-4</v>
      </c>
      <c r="H43" s="58">
        <f t="shared" si="24"/>
        <v>4.3110319016750285E-4</v>
      </c>
      <c r="I43" s="48">
        <f t="shared" si="24"/>
        <v>203.52979999999997</v>
      </c>
      <c r="J43" s="49">
        <f t="shared" si="17"/>
        <v>3.2534631569785533E-2</v>
      </c>
      <c r="K43" s="50">
        <f t="shared" si="18"/>
        <v>0.72572240630622131</v>
      </c>
      <c r="L43" s="51">
        <f t="shared" si="0"/>
        <v>544617.90517464536</v>
      </c>
      <c r="M43" s="49">
        <f t="shared" si="1"/>
        <v>2.0207092805383416E-2</v>
      </c>
      <c r="N43" s="43">
        <f t="shared" si="2"/>
        <v>0.20502452300358909</v>
      </c>
      <c r="O43" s="43">
        <f t="shared" si="3"/>
        <v>0.20502452300358909</v>
      </c>
      <c r="P43" s="52">
        <f t="shared" si="19"/>
        <v>6.3925721130009938</v>
      </c>
      <c r="Q43" s="52">
        <f t="shared" si="10"/>
        <v>10.366241573222014</v>
      </c>
      <c r="R43" s="54">
        <f t="shared" si="20"/>
        <v>8.8031107970115379</v>
      </c>
      <c r="S43" s="54">
        <f t="shared" si="11"/>
        <v>8.3657519352186505</v>
      </c>
      <c r="T43" s="54">
        <f t="shared" si="12"/>
        <v>6.5975966360045826</v>
      </c>
      <c r="U43" s="54">
        <f t="shared" si="13"/>
        <v>1.7681552992140652</v>
      </c>
      <c r="V43" s="54">
        <f t="shared" si="4"/>
        <v>64.671760710273247</v>
      </c>
      <c r="W43" s="54">
        <f t="shared" si="5"/>
        <v>23.96562880599955</v>
      </c>
      <c r="X43" s="54">
        <f t="shared" si="6"/>
        <v>6.422786343298954</v>
      </c>
      <c r="Y43" s="54">
        <f t="shared" si="14"/>
        <v>30.388415149298503</v>
      </c>
      <c r="Z43" s="43">
        <f t="shared" si="21"/>
        <v>4.6749999999999998</v>
      </c>
      <c r="AA43" s="54">
        <f t="shared" si="22"/>
        <v>195.07103434856094</v>
      </c>
      <c r="AB43" s="54">
        <f t="shared" si="15"/>
        <v>10.366241573222014</v>
      </c>
      <c r="AC43" s="54">
        <f t="shared" si="7"/>
        <v>195.07103434856094</v>
      </c>
      <c r="AD43" s="50"/>
      <c r="AE43" s="50"/>
      <c r="AF43" s="50"/>
      <c r="AG43" s="50"/>
      <c r="AH43" s="50"/>
    </row>
    <row r="44" spans="1:34" x14ac:dyDescent="0.25">
      <c r="A44" s="61">
        <f t="shared" si="8"/>
        <v>0.74706718296228658</v>
      </c>
      <c r="B44" s="43">
        <f t="shared" si="16"/>
        <v>87.5</v>
      </c>
      <c r="C44" s="42">
        <f t="shared" si="24"/>
        <v>203.52979999999997</v>
      </c>
      <c r="D44" s="51">
        <f t="shared" si="24"/>
        <v>800</v>
      </c>
      <c r="E44" s="56">
        <f t="shared" si="24"/>
        <v>0.2</v>
      </c>
      <c r="F44" s="57">
        <f t="shared" si="24"/>
        <v>980.23210993750001</v>
      </c>
      <c r="G44" s="58">
        <f t="shared" si="24"/>
        <v>2.6584931595742973E-4</v>
      </c>
      <c r="H44" s="58">
        <f t="shared" si="24"/>
        <v>4.3110319016750285E-4</v>
      </c>
      <c r="I44" s="48">
        <f t="shared" si="24"/>
        <v>203.52979999999997</v>
      </c>
      <c r="J44" s="49">
        <f t="shared" si="17"/>
        <v>3.2534631569785533E-2</v>
      </c>
      <c r="K44" s="50">
        <f t="shared" si="18"/>
        <v>0.74706718296228658</v>
      </c>
      <c r="L44" s="51">
        <f t="shared" si="0"/>
        <v>560636.07885625248</v>
      </c>
      <c r="M44" s="49">
        <f t="shared" si="1"/>
        <v>2.0190435526251872E-2</v>
      </c>
      <c r="N44" s="43">
        <f t="shared" si="2"/>
        <v>0.21708305057381735</v>
      </c>
      <c r="O44" s="43">
        <f t="shared" si="3"/>
        <v>0.21708305057381735</v>
      </c>
      <c r="P44" s="52">
        <f t="shared" si="19"/>
        <v>6.5805889398539623</v>
      </c>
      <c r="Q44" s="52">
        <f t="shared" si="10"/>
        <v>10.671131031257957</v>
      </c>
      <c r="R44" s="54">
        <f t="shared" si="20"/>
        <v>8.8031107970115379</v>
      </c>
      <c r="S44" s="54">
        <f t="shared" si="11"/>
        <v>8.8827752752480151</v>
      </c>
      <c r="T44" s="54">
        <f t="shared" si="12"/>
        <v>6.79767199042778</v>
      </c>
      <c r="U44" s="54">
        <f t="shared" si="13"/>
        <v>2.0851032848202369</v>
      </c>
      <c r="V44" s="54">
        <f t="shared" si="4"/>
        <v>66.632963578400677</v>
      </c>
      <c r="W44" s="54">
        <f t="shared" si="5"/>
        <v>25.418645263351742</v>
      </c>
      <c r="X44" s="54">
        <f t="shared" si="6"/>
        <v>7.7968605735799459</v>
      </c>
      <c r="Y44" s="54">
        <f t="shared" si="14"/>
        <v>33.21550583693169</v>
      </c>
      <c r="Z44" s="43">
        <f t="shared" si="21"/>
        <v>4.8125</v>
      </c>
      <c r="AA44" s="54">
        <f t="shared" si="22"/>
        <v>189.32952366814754</v>
      </c>
      <c r="AB44" s="54">
        <f t="shared" si="15"/>
        <v>10.671131031257957</v>
      </c>
      <c r="AC44" s="54">
        <f t="shared" si="7"/>
        <v>189.32952366814754</v>
      </c>
      <c r="AD44" s="50"/>
      <c r="AE44" s="50"/>
      <c r="AF44" s="50"/>
      <c r="AG44" s="50"/>
      <c r="AH44" s="50"/>
    </row>
    <row r="45" spans="1:34" x14ac:dyDescent="0.25">
      <c r="A45" s="61">
        <f t="shared" si="8"/>
        <v>0.76841195961835196</v>
      </c>
      <c r="B45" s="43">
        <f t="shared" si="16"/>
        <v>90</v>
      </c>
      <c r="C45" s="42">
        <f t="shared" si="24"/>
        <v>203.52979999999997</v>
      </c>
      <c r="D45" s="51">
        <f t="shared" si="24"/>
        <v>800</v>
      </c>
      <c r="E45" s="56">
        <f t="shared" si="24"/>
        <v>0.2</v>
      </c>
      <c r="F45" s="57">
        <f t="shared" si="24"/>
        <v>980.23210993750001</v>
      </c>
      <c r="G45" s="58">
        <f t="shared" si="24"/>
        <v>2.6584931595742973E-4</v>
      </c>
      <c r="H45" s="58">
        <f t="shared" si="24"/>
        <v>4.3110319016750285E-4</v>
      </c>
      <c r="I45" s="48">
        <f t="shared" si="24"/>
        <v>203.52979999999997</v>
      </c>
      <c r="J45" s="49">
        <f t="shared" si="17"/>
        <v>3.2534631569785533E-2</v>
      </c>
      <c r="K45" s="50">
        <f t="shared" si="18"/>
        <v>0.76841195961835196</v>
      </c>
      <c r="L45" s="51">
        <f t="shared" si="0"/>
        <v>576654.25253785972</v>
      </c>
      <c r="M45" s="49">
        <f t="shared" si="1"/>
        <v>2.0174626226948995E-2</v>
      </c>
      <c r="N45" s="43">
        <f t="shared" si="2"/>
        <v>0.22948517713222122</v>
      </c>
      <c r="O45" s="43">
        <f t="shared" si="3"/>
        <v>0.22948517713222122</v>
      </c>
      <c r="P45" s="52">
        <f t="shared" si="19"/>
        <v>6.7686057667069335</v>
      </c>
      <c r="Q45" s="52">
        <f t="shared" si="10"/>
        <v>10.976020489293896</v>
      </c>
      <c r="R45" s="54">
        <f t="shared" si="20"/>
        <v>8.8031107970115379</v>
      </c>
      <c r="S45" s="54">
        <f t="shared" si="11"/>
        <v>9.4004858132537343</v>
      </c>
      <c r="T45" s="54">
        <f t="shared" si="12"/>
        <v>6.9980909438391548</v>
      </c>
      <c r="U45" s="54">
        <f t="shared" si="13"/>
        <v>2.4023948694145787</v>
      </c>
      <c r="V45" s="54">
        <f t="shared" si="4"/>
        <v>68.597534514139653</v>
      </c>
      <c r="W45" s="54">
        <f t="shared" si="5"/>
        <v>26.915734399381364</v>
      </c>
      <c r="X45" s="54">
        <f t="shared" si="6"/>
        <v>9.2399802669791491</v>
      </c>
      <c r="Y45" s="54">
        <f t="shared" si="14"/>
        <v>36.15571466636051</v>
      </c>
      <c r="Z45" s="43">
        <f t="shared" si="21"/>
        <v>4.95</v>
      </c>
      <c r="AA45" s="54">
        <f t="shared" si="22"/>
        <v>183.90729848016971</v>
      </c>
      <c r="AB45" s="54">
        <f t="shared" si="15"/>
        <v>10.976020489293896</v>
      </c>
      <c r="AC45" s="54">
        <f t="shared" si="7"/>
        <v>183.90729848016971</v>
      </c>
      <c r="AD45" s="50"/>
      <c r="AE45" s="50"/>
      <c r="AF45" s="50"/>
      <c r="AG45" s="50"/>
      <c r="AH45" s="50"/>
    </row>
    <row r="46" spans="1:34" x14ac:dyDescent="0.25">
      <c r="A46" s="61">
        <f t="shared" si="8"/>
        <v>0.78975673627441734</v>
      </c>
      <c r="B46" s="43">
        <f t="shared" si="16"/>
        <v>92.5</v>
      </c>
      <c r="C46" s="42">
        <f t="shared" si="24"/>
        <v>203.52979999999997</v>
      </c>
      <c r="D46" s="51">
        <f t="shared" si="24"/>
        <v>800</v>
      </c>
      <c r="E46" s="56">
        <f t="shared" si="24"/>
        <v>0.2</v>
      </c>
      <c r="F46" s="57">
        <f t="shared" si="24"/>
        <v>980.23210993750001</v>
      </c>
      <c r="G46" s="58">
        <f t="shared" si="24"/>
        <v>2.6584931595742973E-4</v>
      </c>
      <c r="H46" s="58">
        <f t="shared" si="24"/>
        <v>4.3110319016750285E-4</v>
      </c>
      <c r="I46" s="48">
        <f t="shared" si="24"/>
        <v>203.52979999999997</v>
      </c>
      <c r="J46" s="49">
        <f t="shared" si="17"/>
        <v>3.2534631569785533E-2</v>
      </c>
      <c r="K46" s="50">
        <f t="shared" si="18"/>
        <v>0.78975673627441734</v>
      </c>
      <c r="L46" s="51">
        <f t="shared" si="0"/>
        <v>592672.42621946696</v>
      </c>
      <c r="M46" s="49">
        <f t="shared" si="1"/>
        <v>2.0159600586295394E-2</v>
      </c>
      <c r="N46" s="43">
        <f t="shared" si="2"/>
        <v>0.24223088256387787</v>
      </c>
      <c r="O46" s="43">
        <f t="shared" si="3"/>
        <v>0.24223088256387787</v>
      </c>
      <c r="P46" s="52">
        <f t="shared" si="19"/>
        <v>6.9566225935599038</v>
      </c>
      <c r="Q46" s="52">
        <f t="shared" si="10"/>
        <v>11.280909947329837</v>
      </c>
      <c r="R46" s="54">
        <f t="shared" si="20"/>
        <v>8.8031107970115379</v>
      </c>
      <c r="S46" s="54">
        <f t="shared" si="11"/>
        <v>9.9188835090059584</v>
      </c>
      <c r="T46" s="54">
        <f t="shared" si="12"/>
        <v>7.1988534761237819</v>
      </c>
      <c r="U46" s="54">
        <f t="shared" si="13"/>
        <v>2.7200300328821765</v>
      </c>
      <c r="V46" s="54">
        <f t="shared" si="4"/>
        <v>70.56547332031721</v>
      </c>
      <c r="W46" s="54">
        <f t="shared" si="5"/>
        <v>28.457006262455121</v>
      </c>
      <c r="X46" s="54">
        <f t="shared" si="6"/>
        <v>10.752255471863306</v>
      </c>
      <c r="Y46" s="54">
        <f t="shared" si="14"/>
        <v>39.209261734318424</v>
      </c>
      <c r="Z46" s="43">
        <f t="shared" si="21"/>
        <v>5.0875000000000004</v>
      </c>
      <c r="AA46" s="54">
        <f t="shared" si="22"/>
        <v>178.77846858094193</v>
      </c>
      <c r="AB46" s="54">
        <f t="shared" si="15"/>
        <v>11.280909947329837</v>
      </c>
      <c r="AC46" s="54">
        <f t="shared" si="7"/>
        <v>178.77846858094193</v>
      </c>
      <c r="AD46" s="50"/>
      <c r="AE46" s="50"/>
      <c r="AF46" s="50"/>
      <c r="AG46" s="50"/>
      <c r="AH46" s="50"/>
    </row>
    <row r="47" spans="1:34" x14ac:dyDescent="0.25">
      <c r="A47" s="61">
        <f t="shared" si="8"/>
        <v>0.8111015129304826</v>
      </c>
      <c r="B47" s="43">
        <f t="shared" si="16"/>
        <v>95</v>
      </c>
      <c r="C47" s="42">
        <f t="shared" si="24"/>
        <v>203.52979999999997</v>
      </c>
      <c r="D47" s="51">
        <f t="shared" si="24"/>
        <v>800</v>
      </c>
      <c r="E47" s="56">
        <f t="shared" si="24"/>
        <v>0.2</v>
      </c>
      <c r="F47" s="57">
        <f t="shared" si="24"/>
        <v>980.23210993750001</v>
      </c>
      <c r="G47" s="58">
        <f t="shared" si="24"/>
        <v>2.6584931595742973E-4</v>
      </c>
      <c r="H47" s="58">
        <f t="shared" si="24"/>
        <v>4.3110319016750285E-4</v>
      </c>
      <c r="I47" s="48">
        <f t="shared" si="24"/>
        <v>203.52979999999997</v>
      </c>
      <c r="J47" s="49">
        <f t="shared" si="17"/>
        <v>3.2534631569785533E-2</v>
      </c>
      <c r="K47" s="50">
        <f t="shared" si="18"/>
        <v>0.8111015129304826</v>
      </c>
      <c r="L47" s="51">
        <f t="shared" si="0"/>
        <v>608690.59990107408</v>
      </c>
      <c r="M47" s="49">
        <f t="shared" si="1"/>
        <v>2.0145300688819135E-2</v>
      </c>
      <c r="N47" s="43">
        <f t="shared" si="2"/>
        <v>0.25532014788824864</v>
      </c>
      <c r="O47" s="43">
        <f t="shared" si="3"/>
        <v>0.25532014788824864</v>
      </c>
      <c r="P47" s="52">
        <f t="shared" si="19"/>
        <v>7.144639420412874</v>
      </c>
      <c r="Q47" s="52">
        <f t="shared" si="10"/>
        <v>11.58579940536578</v>
      </c>
      <c r="R47" s="54">
        <f t="shared" si="20"/>
        <v>8.8031107970115379</v>
      </c>
      <c r="S47" s="54">
        <f t="shared" si="11"/>
        <v>10.437968324543615</v>
      </c>
      <c r="T47" s="54">
        <f t="shared" si="12"/>
        <v>7.3999595683011226</v>
      </c>
      <c r="U47" s="54">
        <f t="shared" si="13"/>
        <v>3.0380087562424904</v>
      </c>
      <c r="V47" s="54">
        <f t="shared" si="4"/>
        <v>72.536779810880006</v>
      </c>
      <c r="W47" s="54">
        <f t="shared" si="5"/>
        <v>30.042570896949002</v>
      </c>
      <c r="X47" s="54">
        <f t="shared" si="6"/>
        <v>12.3337962326084</v>
      </c>
      <c r="Y47" s="54">
        <f t="shared" si="14"/>
        <v>42.376367129557401</v>
      </c>
      <c r="Z47" s="43">
        <f t="shared" si="21"/>
        <v>5.2249999999999996</v>
      </c>
      <c r="AA47" s="54">
        <f t="shared" si="22"/>
        <v>173.91986917240257</v>
      </c>
      <c r="AB47" s="54">
        <f t="shared" si="15"/>
        <v>11.58579940536578</v>
      </c>
      <c r="AC47" s="54">
        <f t="shared" si="7"/>
        <v>173.91986917240257</v>
      </c>
      <c r="AD47" s="50"/>
      <c r="AE47" s="50"/>
      <c r="AF47" s="50"/>
      <c r="AG47" s="50"/>
      <c r="AH47" s="50"/>
    </row>
    <row r="48" spans="1:34" x14ac:dyDescent="0.25">
      <c r="A48" s="61">
        <f t="shared" si="8"/>
        <v>0.83244628958654798</v>
      </c>
      <c r="B48" s="43">
        <f t="shared" si="16"/>
        <v>97.5</v>
      </c>
      <c r="C48" s="42">
        <f t="shared" si="24"/>
        <v>203.52979999999997</v>
      </c>
      <c r="D48" s="51">
        <f t="shared" si="24"/>
        <v>800</v>
      </c>
      <c r="E48" s="56">
        <f t="shared" si="24"/>
        <v>0.2</v>
      </c>
      <c r="F48" s="57">
        <f t="shared" si="24"/>
        <v>980.23210993750001</v>
      </c>
      <c r="G48" s="58">
        <f t="shared" si="24"/>
        <v>2.6584931595742973E-4</v>
      </c>
      <c r="H48" s="58">
        <f t="shared" si="24"/>
        <v>4.3110319016750285E-4</v>
      </c>
      <c r="I48" s="48">
        <f t="shared" si="24"/>
        <v>203.52979999999997</v>
      </c>
      <c r="J48" s="49">
        <f t="shared" si="17"/>
        <v>3.2534631569785533E-2</v>
      </c>
      <c r="K48" s="50">
        <f t="shared" si="18"/>
        <v>0.83244628958654798</v>
      </c>
      <c r="L48" s="51">
        <f t="shared" si="0"/>
        <v>624708.77358268132</v>
      </c>
      <c r="M48" s="49">
        <f t="shared" si="1"/>
        <v>2.0131674242035911E-2</v>
      </c>
      <c r="N48" s="43">
        <f t="shared" si="2"/>
        <v>0.26875295516488806</v>
      </c>
      <c r="O48" s="43">
        <f t="shared" si="3"/>
        <v>0.26875295516488806</v>
      </c>
      <c r="P48" s="52">
        <f t="shared" si="19"/>
        <v>7.3326562472658452</v>
      </c>
      <c r="Q48" s="52">
        <f t="shared" si="10"/>
        <v>11.890688863401722</v>
      </c>
      <c r="R48" s="54">
        <f t="shared" si="20"/>
        <v>8.8031107970115379</v>
      </c>
      <c r="S48" s="54">
        <f t="shared" si="11"/>
        <v>10.957740223985805</v>
      </c>
      <c r="T48" s="54">
        <f t="shared" si="12"/>
        <v>7.6014092024307329</v>
      </c>
      <c r="U48" s="54">
        <f t="shared" si="13"/>
        <v>3.3563310215550732</v>
      </c>
      <c r="V48" s="54">
        <f t="shared" si="4"/>
        <v>74.511453809970064</v>
      </c>
      <c r="W48" s="54">
        <f t="shared" si="5"/>
        <v>31.672538343461387</v>
      </c>
      <c r="X48" s="54">
        <f t="shared" si="6"/>
        <v>13.984712589812807</v>
      </c>
      <c r="Y48" s="54">
        <f t="shared" si="14"/>
        <v>45.657250933274192</v>
      </c>
      <c r="Z48" s="43">
        <f t="shared" si="21"/>
        <v>5.3624999999999998</v>
      </c>
      <c r="AA48" s="54">
        <f t="shared" si="22"/>
        <v>169.31071143866995</v>
      </c>
      <c r="AB48" s="54">
        <f t="shared" si="15"/>
        <v>11.890688863401722</v>
      </c>
      <c r="AC48" s="54">
        <f t="shared" si="7"/>
        <v>169.31071143866995</v>
      </c>
      <c r="AD48" s="50"/>
      <c r="AE48" s="50"/>
      <c r="AF48" s="50"/>
      <c r="AG48" s="50"/>
      <c r="AH48" s="50"/>
    </row>
    <row r="49" spans="1:34" x14ac:dyDescent="0.25">
      <c r="A49" s="61">
        <f t="shared" si="8"/>
        <v>0.85379106624261325</v>
      </c>
      <c r="B49" s="43">
        <f t="shared" si="16"/>
        <v>100</v>
      </c>
      <c r="C49" s="42">
        <f t="shared" si="24"/>
        <v>203.52979999999997</v>
      </c>
      <c r="D49" s="51">
        <f t="shared" si="24"/>
        <v>800</v>
      </c>
      <c r="E49" s="56">
        <f t="shared" si="24"/>
        <v>0.2</v>
      </c>
      <c r="F49" s="57">
        <f t="shared" si="24"/>
        <v>980.23210993750001</v>
      </c>
      <c r="G49" s="58">
        <f t="shared" si="24"/>
        <v>2.6584931595742973E-4</v>
      </c>
      <c r="H49" s="58">
        <f t="shared" si="24"/>
        <v>4.3110319016750285E-4</v>
      </c>
      <c r="I49" s="48">
        <f t="shared" si="24"/>
        <v>203.52979999999997</v>
      </c>
      <c r="J49" s="49">
        <f t="shared" si="17"/>
        <v>3.2534631569785533E-2</v>
      </c>
      <c r="K49" s="50">
        <f t="shared" si="18"/>
        <v>0.85379106624261325</v>
      </c>
      <c r="L49" s="51">
        <f t="shared" si="0"/>
        <v>640726.94726428844</v>
      </c>
      <c r="M49" s="49">
        <f t="shared" si="1"/>
        <v>2.0118673906228096E-2</v>
      </c>
      <c r="N49" s="43">
        <f t="shared" si="2"/>
        <v>0.28252928740933442</v>
      </c>
      <c r="O49" s="43">
        <f t="shared" si="3"/>
        <v>0.28252928740933442</v>
      </c>
      <c r="P49" s="52">
        <f t="shared" si="19"/>
        <v>7.5206730741188137</v>
      </c>
      <c r="Q49" s="52">
        <f t="shared" si="10"/>
        <v>12.195578321437663</v>
      </c>
      <c r="R49" s="54">
        <f t="shared" si="20"/>
        <v>8.8031107970115379</v>
      </c>
      <c r="S49" s="54">
        <f t="shared" si="11"/>
        <v>11.47819917336361</v>
      </c>
      <c r="T49" s="54">
        <f t="shared" si="12"/>
        <v>7.8032023615281485</v>
      </c>
      <c r="U49" s="54">
        <f t="shared" si="13"/>
        <v>3.6749968118354595</v>
      </c>
      <c r="V49" s="54">
        <f t="shared" si="4"/>
        <v>76.489495151100201</v>
      </c>
      <c r="W49" s="54">
        <f t="shared" si="5"/>
        <v>33.347018639009178</v>
      </c>
      <c r="X49" s="54">
        <f t="shared" si="6"/>
        <v>15.705114580493419</v>
      </c>
      <c r="Y49" s="54">
        <f t="shared" si="14"/>
        <v>49.052133219502593</v>
      </c>
      <c r="Z49" s="43">
        <f t="shared" si="21"/>
        <v>5.5</v>
      </c>
      <c r="AA49" s="54">
        <f t="shared" si="22"/>
        <v>164.93228553769802</v>
      </c>
      <c r="AB49" s="54">
        <f t="shared" si="15"/>
        <v>12.195578321437663</v>
      </c>
      <c r="AC49" s="54">
        <f t="shared" si="7"/>
        <v>164.93228553769802</v>
      </c>
      <c r="AD49" s="50"/>
      <c r="AE49" s="50"/>
      <c r="AF49" s="50"/>
      <c r="AG49" s="50"/>
      <c r="AH49" s="50"/>
    </row>
    <row r="50" spans="1:34" x14ac:dyDescent="0.25">
      <c r="A50" s="61">
        <f t="shared" si="8"/>
        <v>0.87513584289867863</v>
      </c>
      <c r="B50" s="43">
        <f t="shared" si="16"/>
        <v>102.5</v>
      </c>
      <c r="C50" s="42">
        <f t="shared" si="24"/>
        <v>203.52979999999997</v>
      </c>
      <c r="D50" s="51">
        <f t="shared" si="24"/>
        <v>800</v>
      </c>
      <c r="E50" s="56">
        <f t="shared" si="24"/>
        <v>0.2</v>
      </c>
      <c r="F50" s="57">
        <f t="shared" si="24"/>
        <v>980.23210993750001</v>
      </c>
      <c r="G50" s="58">
        <f t="shared" si="24"/>
        <v>2.6584931595742973E-4</v>
      </c>
      <c r="H50" s="58">
        <f t="shared" si="24"/>
        <v>4.3110319016750285E-4</v>
      </c>
      <c r="I50" s="48">
        <f t="shared" si="24"/>
        <v>203.52979999999997</v>
      </c>
      <c r="J50" s="49">
        <f t="shared" si="17"/>
        <v>3.2534631569785533E-2</v>
      </c>
      <c r="K50" s="50">
        <f t="shared" si="18"/>
        <v>0.87513584289867863</v>
      </c>
      <c r="L50" s="51">
        <f t="shared" si="0"/>
        <v>656745.12094589579</v>
      </c>
      <c r="M50" s="49">
        <f t="shared" si="1"/>
        <v>2.0106256718242701E-2</v>
      </c>
      <c r="N50" s="43">
        <f t="shared" si="2"/>
        <v>0.29664912851785075</v>
      </c>
      <c r="O50" s="43">
        <f t="shared" si="3"/>
        <v>0.29664912851785075</v>
      </c>
      <c r="P50" s="52">
        <f t="shared" si="19"/>
        <v>7.708689900971784</v>
      </c>
      <c r="Q50" s="52">
        <f t="shared" si="10"/>
        <v>12.500467779473604</v>
      </c>
      <c r="R50" s="54">
        <f t="shared" si="20"/>
        <v>8.8031107970115379</v>
      </c>
      <c r="S50" s="54">
        <f t="shared" si="11"/>
        <v>11.999345140469554</v>
      </c>
      <c r="T50" s="54">
        <f t="shared" si="12"/>
        <v>8.0053390294896349</v>
      </c>
      <c r="U50" s="54">
        <f t="shared" si="13"/>
        <v>3.9940061109799174</v>
      </c>
      <c r="V50" s="54">
        <f t="shared" si="4"/>
        <v>78.470903676416427</v>
      </c>
      <c r="W50" s="54">
        <f t="shared" si="5"/>
        <v>35.066121817208867</v>
      </c>
      <c r="X50" s="54">
        <f t="shared" si="6"/>
        <v>17.495112238266731</v>
      </c>
      <c r="Y50" s="54">
        <f t="shared" si="14"/>
        <v>52.561234055475595</v>
      </c>
      <c r="Z50" s="43">
        <f t="shared" si="21"/>
        <v>5.6375000000000011</v>
      </c>
      <c r="AA50" s="54">
        <f t="shared" si="22"/>
        <v>160.76770705887901</v>
      </c>
      <c r="AB50" s="54">
        <f t="shared" si="15"/>
        <v>12.500467779473604</v>
      </c>
      <c r="AC50" s="54">
        <f t="shared" si="7"/>
        <v>160.76770705887901</v>
      </c>
      <c r="AD50" s="50"/>
      <c r="AE50" s="50"/>
      <c r="AF50" s="50"/>
      <c r="AG50" s="50"/>
    </row>
    <row r="51" spans="1:34" x14ac:dyDescent="0.25">
      <c r="A51" s="61">
        <f t="shared" si="8"/>
        <v>0.8964806195547439</v>
      </c>
      <c r="B51" s="43">
        <f t="shared" si="16"/>
        <v>105</v>
      </c>
      <c r="C51" s="42">
        <f t="shared" si="24"/>
        <v>203.52979999999997</v>
      </c>
      <c r="D51" s="51">
        <f t="shared" si="24"/>
        <v>800</v>
      </c>
      <c r="E51" s="56">
        <f t="shared" si="24"/>
        <v>0.2</v>
      </c>
      <c r="F51" s="57">
        <f t="shared" si="24"/>
        <v>980.23210993750001</v>
      </c>
      <c r="G51" s="58">
        <f t="shared" si="24"/>
        <v>2.6584931595742973E-4</v>
      </c>
      <c r="H51" s="58">
        <f t="shared" si="24"/>
        <v>4.3110319016750285E-4</v>
      </c>
      <c r="I51" s="48">
        <f t="shared" si="24"/>
        <v>203.52979999999997</v>
      </c>
      <c r="J51" s="49">
        <f t="shared" si="17"/>
        <v>3.2534631569785533E-2</v>
      </c>
      <c r="K51" s="50">
        <f t="shared" si="18"/>
        <v>0.8964806195547439</v>
      </c>
      <c r="L51" s="51">
        <f t="shared" si="0"/>
        <v>672763.29462750291</v>
      </c>
      <c r="M51" s="49">
        <f t="shared" si="1"/>
        <v>2.0094383594226165E-2</v>
      </c>
      <c r="N51" s="43">
        <f t="shared" si="2"/>
        <v>0.31111246319987679</v>
      </c>
      <c r="O51" s="43">
        <f t="shared" si="3"/>
        <v>0.31111246319987679</v>
      </c>
      <c r="P51" s="52">
        <f t="shared" si="19"/>
        <v>7.896706727824756</v>
      </c>
      <c r="Q51" s="52">
        <f t="shared" si="10"/>
        <v>12.805357237509545</v>
      </c>
      <c r="R51" s="54">
        <f t="shared" si="20"/>
        <v>8.8031107970115379</v>
      </c>
      <c r="S51" s="54">
        <f t="shared" si="11"/>
        <v>12.521178094722519</v>
      </c>
      <c r="T51" s="54">
        <f t="shared" si="12"/>
        <v>8.2078191910246332</v>
      </c>
      <c r="U51" s="54">
        <f t="shared" si="13"/>
        <v>4.3133589036978837</v>
      </c>
      <c r="V51" s="54">
        <f t="shared" si="4"/>
        <v>80.455679236035806</v>
      </c>
      <c r="W51" s="54">
        <f t="shared" si="5"/>
        <v>36.829957908443866</v>
      </c>
      <c r="X51" s="54">
        <f t="shared" si="6"/>
        <v>19.354815593516143</v>
      </c>
      <c r="Y51" s="54">
        <f t="shared" si="14"/>
        <v>56.184773501960009</v>
      </c>
      <c r="Z51" s="43">
        <f t="shared" si="21"/>
        <v>5.7750000000000012</v>
      </c>
      <c r="AA51" s="54">
        <f t="shared" si="22"/>
        <v>156.80169970207837</v>
      </c>
      <c r="AB51" s="54">
        <f t="shared" si="15"/>
        <v>12.805357237509545</v>
      </c>
      <c r="AC51" s="54">
        <f t="shared" si="7"/>
        <v>156.80169970207837</v>
      </c>
      <c r="AD51" s="50"/>
      <c r="AE51" s="50"/>
      <c r="AF51" s="50"/>
      <c r="AG51" s="50"/>
    </row>
    <row r="52" spans="1:34" x14ac:dyDescent="0.25">
      <c r="A52" s="61">
        <f t="shared" si="8"/>
        <v>0.91782539621080927</v>
      </c>
      <c r="B52" s="43">
        <f t="shared" si="16"/>
        <v>107.5</v>
      </c>
      <c r="C52" s="42">
        <f t="shared" si="24"/>
        <v>203.52979999999997</v>
      </c>
      <c r="D52" s="51">
        <f t="shared" si="24"/>
        <v>800</v>
      </c>
      <c r="E52" s="56">
        <f t="shared" si="24"/>
        <v>0.2</v>
      </c>
      <c r="F52" s="57">
        <f t="shared" si="24"/>
        <v>980.23210993750001</v>
      </c>
      <c r="G52" s="58">
        <f t="shared" si="24"/>
        <v>2.6584931595742973E-4</v>
      </c>
      <c r="H52" s="58">
        <f t="shared" si="24"/>
        <v>4.3110319016750285E-4</v>
      </c>
      <c r="I52" s="48">
        <f t="shared" si="24"/>
        <v>203.52979999999997</v>
      </c>
      <c r="J52" s="49">
        <f t="shared" si="17"/>
        <v>3.2534631569785533E-2</v>
      </c>
      <c r="K52" s="50">
        <f t="shared" si="18"/>
        <v>0.91782539621080927</v>
      </c>
      <c r="L52" s="51">
        <f t="shared" si="0"/>
        <v>688781.46830911015</v>
      </c>
      <c r="M52" s="49">
        <f t="shared" si="1"/>
        <v>2.0083018898923582E-2</v>
      </c>
      <c r="N52" s="43">
        <f t="shared" si="2"/>
        <v>0.32591927691723632</v>
      </c>
      <c r="O52" s="43">
        <f t="shared" si="3"/>
        <v>0.32591927691723632</v>
      </c>
      <c r="P52" s="52">
        <f t="shared" si="19"/>
        <v>8.0847235546777263</v>
      </c>
      <c r="Q52" s="52">
        <f t="shared" si="10"/>
        <v>13.110246695545486</v>
      </c>
      <c r="R52" s="54">
        <f t="shared" si="20"/>
        <v>8.8031107970115379</v>
      </c>
      <c r="S52" s="54">
        <f t="shared" si="11"/>
        <v>13.043698007046149</v>
      </c>
      <c r="T52" s="54">
        <f t="shared" si="12"/>
        <v>8.4106428315949628</v>
      </c>
      <c r="U52" s="54">
        <f t="shared" si="13"/>
        <v>4.6330551754511848</v>
      </c>
      <c r="V52" s="54">
        <f t="shared" si="4"/>
        <v>82.443821687450395</v>
      </c>
      <c r="W52" s="54">
        <f t="shared" si="5"/>
        <v>38.638636940019595</v>
      </c>
      <c r="X52" s="54">
        <f t="shared" si="6"/>
        <v>21.284334673547107</v>
      </c>
      <c r="Y52" s="54">
        <f t="shared" si="14"/>
        <v>59.922971613566702</v>
      </c>
      <c r="Z52" s="43">
        <f t="shared" si="21"/>
        <v>5.9125000000000005</v>
      </c>
      <c r="AA52" s="54">
        <f t="shared" si="22"/>
        <v>153.02040828143672</v>
      </c>
      <c r="AB52" s="54">
        <f t="shared" si="15"/>
        <v>13.110246695545486</v>
      </c>
      <c r="AC52" s="54">
        <f t="shared" si="7"/>
        <v>153.02040828143672</v>
      </c>
      <c r="AD52" s="50"/>
      <c r="AE52" s="50"/>
      <c r="AF52" s="50"/>
      <c r="AG52" s="50"/>
    </row>
    <row r="53" spans="1:34" x14ac:dyDescent="0.25">
      <c r="A53" s="61">
        <f t="shared" si="8"/>
        <v>0.93917017286687454</v>
      </c>
      <c r="B53" s="43">
        <f t="shared" si="16"/>
        <v>110</v>
      </c>
      <c r="C53" s="42">
        <f t="shared" si="24"/>
        <v>203.52979999999997</v>
      </c>
      <c r="D53" s="51">
        <f t="shared" si="24"/>
        <v>800</v>
      </c>
      <c r="E53" s="56">
        <f t="shared" si="24"/>
        <v>0.2</v>
      </c>
      <c r="F53" s="57">
        <f t="shared" si="24"/>
        <v>980.23210993750001</v>
      </c>
      <c r="G53" s="58">
        <f t="shared" si="24"/>
        <v>2.6584931595742973E-4</v>
      </c>
      <c r="H53" s="58">
        <f t="shared" si="24"/>
        <v>4.3110319016750285E-4</v>
      </c>
      <c r="I53" s="48">
        <f t="shared" si="24"/>
        <v>203.52979999999997</v>
      </c>
      <c r="J53" s="49">
        <f t="shared" si="17"/>
        <v>3.2534631569785533E-2</v>
      </c>
      <c r="K53" s="50">
        <f t="shared" si="18"/>
        <v>0.93917017286687454</v>
      </c>
      <c r="L53" s="51">
        <f t="shared" si="0"/>
        <v>704799.64199071738</v>
      </c>
      <c r="M53" s="49">
        <f t="shared" si="1"/>
        <v>2.0072130071342762E-2</v>
      </c>
      <c r="N53" s="43">
        <f t="shared" si="2"/>
        <v>0.34106955582927156</v>
      </c>
      <c r="O53" s="43">
        <f t="shared" si="3"/>
        <v>0.34106955582927156</v>
      </c>
      <c r="P53" s="52">
        <f t="shared" si="19"/>
        <v>8.2727403815306975</v>
      </c>
      <c r="Q53" s="52">
        <f t="shared" si="10"/>
        <v>13.415136153581431</v>
      </c>
      <c r="R53" s="54">
        <f t="shared" si="20"/>
        <v>8.8031107970115379</v>
      </c>
      <c r="S53" s="54">
        <f t="shared" si="11"/>
        <v>13.566904849759133</v>
      </c>
      <c r="T53" s="54">
        <f t="shared" si="12"/>
        <v>8.613809937359969</v>
      </c>
      <c r="U53" s="54">
        <f t="shared" si="13"/>
        <v>4.9530949123991643</v>
      </c>
      <c r="V53" s="54">
        <f t="shared" si="4"/>
        <v>84.435330894989676</v>
      </c>
      <c r="W53" s="54">
        <f t="shared" si="5"/>
        <v>40.492268936307546</v>
      </c>
      <c r="X53" s="54">
        <f t="shared" si="6"/>
        <v>23.283779502731111</v>
      </c>
      <c r="Y53" s="54">
        <f t="shared" si="14"/>
        <v>63.776048439038661</v>
      </c>
      <c r="Z53" s="43">
        <f t="shared" si="21"/>
        <v>6.0500000000000007</v>
      </c>
      <c r="AA53" s="54">
        <f t="shared" si="22"/>
        <v>149.41123722941703</v>
      </c>
      <c r="AB53" s="54">
        <f t="shared" si="15"/>
        <v>13.415136153581431</v>
      </c>
      <c r="AC53" s="54">
        <f t="shared" si="7"/>
        <v>149.41123722941703</v>
      </c>
      <c r="AD53" s="50"/>
      <c r="AE53" s="50"/>
      <c r="AF53" s="50"/>
      <c r="AG53" s="50"/>
    </row>
    <row r="54" spans="1:34" x14ac:dyDescent="0.25">
      <c r="A54" s="61">
        <f t="shared" si="8"/>
        <v>0.96051494952293992</v>
      </c>
      <c r="B54" s="43">
        <f t="shared" si="16"/>
        <v>112.5</v>
      </c>
      <c r="C54" s="42">
        <f t="shared" si="24"/>
        <v>203.52979999999997</v>
      </c>
      <c r="D54" s="51">
        <f t="shared" si="24"/>
        <v>800</v>
      </c>
      <c r="E54" s="56">
        <f t="shared" si="24"/>
        <v>0.2</v>
      </c>
      <c r="F54" s="57">
        <f t="shared" si="24"/>
        <v>980.23210993750001</v>
      </c>
      <c r="G54" s="58">
        <f t="shared" si="24"/>
        <v>2.6584931595742973E-4</v>
      </c>
      <c r="H54" s="58">
        <f t="shared" si="24"/>
        <v>4.3110319016750285E-4</v>
      </c>
      <c r="I54" s="48">
        <f t="shared" si="24"/>
        <v>203.52979999999997</v>
      </c>
      <c r="J54" s="49">
        <f t="shared" si="17"/>
        <v>3.2534631569785533E-2</v>
      </c>
      <c r="K54" s="50">
        <f t="shared" si="18"/>
        <v>0.96051494952293992</v>
      </c>
      <c r="L54" s="51">
        <f t="shared" si="0"/>
        <v>720817.81567232462</v>
      </c>
      <c r="M54" s="49">
        <f t="shared" si="1"/>
        <v>2.0061687298335695E-2</v>
      </c>
      <c r="N54" s="43">
        <f t="shared" si="2"/>
        <v>0.35656328674320314</v>
      </c>
      <c r="O54" s="43">
        <f t="shared" si="3"/>
        <v>0.35656328674320314</v>
      </c>
      <c r="P54" s="52">
        <f t="shared" si="19"/>
        <v>8.4607572083836686</v>
      </c>
      <c r="Q54" s="52">
        <f t="shared" si="10"/>
        <v>13.720025611617372</v>
      </c>
      <c r="R54" s="54">
        <f t="shared" si="20"/>
        <v>8.8031107970115379</v>
      </c>
      <c r="S54" s="54">
        <f t="shared" si="11"/>
        <v>14.09079859647591</v>
      </c>
      <c r="T54" s="54">
        <f t="shared" si="12"/>
        <v>8.8173204951268715</v>
      </c>
      <c r="U54" s="54">
        <f t="shared" si="13"/>
        <v>5.2734781013490366</v>
      </c>
      <c r="V54" s="54">
        <f t="shared" si="4"/>
        <v>86.430206729333747</v>
      </c>
      <c r="W54" s="54">
        <f t="shared" si="5"/>
        <v>42.39096391887918</v>
      </c>
      <c r="X54" s="54">
        <f t="shared" si="6"/>
        <v>25.353260102639595</v>
      </c>
      <c r="Y54" s="54">
        <f t="shared" si="14"/>
        <v>67.744224021518775</v>
      </c>
      <c r="Z54" s="43">
        <f t="shared" si="21"/>
        <v>6.1875000000000009</v>
      </c>
      <c r="AA54" s="54">
        <f t="shared" si="22"/>
        <v>145.96271063429026</v>
      </c>
      <c r="AB54" s="54">
        <f t="shared" si="15"/>
        <v>13.720025611617372</v>
      </c>
      <c r="AC54" s="54">
        <f t="shared" si="7"/>
        <v>145.96271063429026</v>
      </c>
      <c r="AD54" s="50"/>
      <c r="AE54" s="50"/>
      <c r="AF54" s="50"/>
      <c r="AG54" s="50"/>
    </row>
    <row r="55" spans="1:34" x14ac:dyDescent="0.25">
      <c r="A55" s="61">
        <f t="shared" si="8"/>
        <v>0.98185972617900519</v>
      </c>
      <c r="B55" s="43">
        <f t="shared" si="16"/>
        <v>115</v>
      </c>
      <c r="C55" s="42">
        <f t="shared" si="24"/>
        <v>203.52979999999997</v>
      </c>
      <c r="D55" s="51">
        <f t="shared" si="24"/>
        <v>800</v>
      </c>
      <c r="E55" s="56">
        <f t="shared" si="24"/>
        <v>0.2</v>
      </c>
      <c r="F55" s="57">
        <f t="shared" si="24"/>
        <v>980.23210993750001</v>
      </c>
      <c r="G55" s="58">
        <f t="shared" si="24"/>
        <v>2.6584931595742973E-4</v>
      </c>
      <c r="H55" s="58">
        <f t="shared" si="24"/>
        <v>4.3110319016750285E-4</v>
      </c>
      <c r="I55" s="48">
        <f t="shared" si="24"/>
        <v>203.52979999999997</v>
      </c>
      <c r="J55" s="49">
        <f t="shared" si="17"/>
        <v>3.2534631569785533E-2</v>
      </c>
      <c r="K55" s="50">
        <f t="shared" si="18"/>
        <v>0.98185972617900519</v>
      </c>
      <c r="L55" s="51">
        <f t="shared" si="0"/>
        <v>736835.98935393174</v>
      </c>
      <c r="M55" s="49">
        <f t="shared" si="1"/>
        <v>2.0051663229069702E-2</v>
      </c>
      <c r="N55" s="43">
        <f t="shared" si="2"/>
        <v>0.37240045706910629</v>
      </c>
      <c r="O55" s="43">
        <f t="shared" si="3"/>
        <v>0.37240045706910629</v>
      </c>
      <c r="P55" s="52">
        <f t="shared" si="19"/>
        <v>8.6487740352366362</v>
      </c>
      <c r="Q55" s="52">
        <f t="shared" si="10"/>
        <v>14.024915069653314</v>
      </c>
      <c r="R55" s="54">
        <f t="shared" si="20"/>
        <v>8.8031107970115379</v>
      </c>
      <c r="S55" s="54">
        <f t="shared" si="11"/>
        <v>14.615379222016625</v>
      </c>
      <c r="T55" s="54">
        <f t="shared" si="12"/>
        <v>9.0211744923057431</v>
      </c>
      <c r="U55" s="54">
        <f t="shared" si="13"/>
        <v>5.5942047297108832</v>
      </c>
      <c r="V55" s="54">
        <f t="shared" si="4"/>
        <v>88.428449067072137</v>
      </c>
      <c r="W55" s="54">
        <f t="shared" si="5"/>
        <v>44.334831906630782</v>
      </c>
      <c r="X55" s="54">
        <f t="shared" si="6"/>
        <v>27.492886492168868</v>
      </c>
      <c r="Y55" s="54">
        <f t="shared" si="14"/>
        <v>71.827718398799647</v>
      </c>
      <c r="Z55" s="43">
        <f t="shared" si="21"/>
        <v>6.3250000000000011</v>
      </c>
      <c r="AA55" s="54">
        <f t="shared" si="22"/>
        <v>142.66435053414571</v>
      </c>
      <c r="AB55" s="54">
        <f t="shared" si="15"/>
        <v>14.024915069653314</v>
      </c>
      <c r="AC55" s="54">
        <f t="shared" si="7"/>
        <v>142.66435053414571</v>
      </c>
      <c r="AD55" s="50"/>
      <c r="AE55" s="50"/>
      <c r="AF55" s="50"/>
      <c r="AG55" s="50"/>
    </row>
    <row r="56" spans="1:34" x14ac:dyDescent="0.25">
      <c r="A56" s="61">
        <f t="shared" si="8"/>
        <v>1.0032045028350707</v>
      </c>
      <c r="B56" s="43">
        <f t="shared" si="16"/>
        <v>117.5</v>
      </c>
      <c r="C56" s="42">
        <f t="shared" si="24"/>
        <v>203.52979999999997</v>
      </c>
      <c r="D56" s="51">
        <f t="shared" si="24"/>
        <v>800</v>
      </c>
      <c r="E56" s="56">
        <f t="shared" si="24"/>
        <v>0.2</v>
      </c>
      <c r="F56" s="57">
        <f t="shared" si="24"/>
        <v>980.23210993750001</v>
      </c>
      <c r="G56" s="58">
        <f t="shared" si="24"/>
        <v>2.6584931595742973E-4</v>
      </c>
      <c r="H56" s="58">
        <f t="shared" si="24"/>
        <v>4.3110319016750285E-4</v>
      </c>
      <c r="I56" s="48">
        <f t="shared" si="24"/>
        <v>203.52979999999997</v>
      </c>
      <c r="J56" s="49">
        <f t="shared" si="17"/>
        <v>3.2534631569785533E-2</v>
      </c>
      <c r="K56" s="50">
        <f t="shared" si="18"/>
        <v>1.0032045028350707</v>
      </c>
      <c r="L56" s="51">
        <f t="shared" si="0"/>
        <v>752854.16303553898</v>
      </c>
      <c r="M56" s="49">
        <f t="shared" si="1"/>
        <v>2.0042032724517211E-2</v>
      </c>
      <c r="N56" s="43">
        <f t="shared" si="2"/>
        <v>0.38858105477898031</v>
      </c>
      <c r="O56" s="43">
        <f t="shared" si="3"/>
        <v>0.38858105477898031</v>
      </c>
      <c r="P56" s="52">
        <f t="shared" si="19"/>
        <v>8.8367908620896074</v>
      </c>
      <c r="Q56" s="52">
        <f t="shared" si="10"/>
        <v>14.329804527689253</v>
      </c>
      <c r="R56" s="54">
        <f t="shared" si="20"/>
        <v>8.8031107970115379</v>
      </c>
      <c r="S56" s="54">
        <f t="shared" si="11"/>
        <v>15.140646702325281</v>
      </c>
      <c r="T56" s="54">
        <f t="shared" si="12"/>
        <v>9.2253719168685873</v>
      </c>
      <c r="U56" s="54">
        <f t="shared" si="13"/>
        <v>5.9152747854566954</v>
      </c>
      <c r="V56" s="54">
        <f t="shared" si="4"/>
        <v>90.430057790302541</v>
      </c>
      <c r="W56" s="54">
        <f t="shared" si="5"/>
        <v>46.323982915899954</v>
      </c>
      <c r="X56" s="54">
        <f t="shared" si="6"/>
        <v>29.702768687656476</v>
      </c>
      <c r="Y56" s="54">
        <f t="shared" si="14"/>
        <v>76.026751603556434</v>
      </c>
      <c r="Z56" s="43">
        <f t="shared" si="21"/>
        <v>6.4625000000000012</v>
      </c>
      <c r="AA56" s="54">
        <f t="shared" si="22"/>
        <v>139.50657074829923</v>
      </c>
      <c r="AB56" s="54">
        <f t="shared" si="15"/>
        <v>14.329804527689253</v>
      </c>
      <c r="AC56" s="54">
        <f t="shared" si="7"/>
        <v>139.50657074829923</v>
      </c>
      <c r="AD56" s="50"/>
      <c r="AE56" s="50"/>
      <c r="AF56" s="50"/>
      <c r="AG56" s="50"/>
    </row>
    <row r="57" spans="1:34" x14ac:dyDescent="0.25">
      <c r="A57" s="61">
        <f t="shared" si="8"/>
        <v>1.0245492794911359</v>
      </c>
      <c r="B57" s="43">
        <f t="shared" si="16"/>
        <v>120</v>
      </c>
      <c r="C57" s="42">
        <f t="shared" si="24"/>
        <v>203.52979999999997</v>
      </c>
      <c r="D57" s="51">
        <f t="shared" si="24"/>
        <v>800</v>
      </c>
      <c r="E57" s="56">
        <f t="shared" si="24"/>
        <v>0.2</v>
      </c>
      <c r="F57" s="57">
        <f t="shared" si="24"/>
        <v>980.23210993750001</v>
      </c>
      <c r="G57" s="58">
        <f t="shared" si="24"/>
        <v>2.6584931595742973E-4</v>
      </c>
      <c r="H57" s="58">
        <f t="shared" si="24"/>
        <v>4.3110319016750285E-4</v>
      </c>
      <c r="I57" s="48">
        <f t="shared" si="24"/>
        <v>203.52979999999997</v>
      </c>
      <c r="J57" s="49">
        <f t="shared" si="17"/>
        <v>3.2534631569785533E-2</v>
      </c>
      <c r="K57" s="50">
        <f t="shared" si="18"/>
        <v>1.0245492794911359</v>
      </c>
      <c r="L57" s="51">
        <f t="shared" si="0"/>
        <v>768872.33671714633</v>
      </c>
      <c r="M57" s="49">
        <f t="shared" si="1"/>
        <v>2.0032772637039137E-2</v>
      </c>
      <c r="N57" s="43">
        <f t="shared" si="2"/>
        <v>0.40510506836945337</v>
      </c>
      <c r="O57" s="43">
        <f t="shared" si="3"/>
        <v>0.40510506836945337</v>
      </c>
      <c r="P57" s="52">
        <f t="shared" si="19"/>
        <v>9.0248076889425786</v>
      </c>
      <c r="Q57" s="52">
        <f t="shared" si="10"/>
        <v>14.634693985725196</v>
      </c>
      <c r="R57" s="54">
        <f t="shared" si="20"/>
        <v>8.8031107970115379</v>
      </c>
      <c r="S57" s="54">
        <f t="shared" si="11"/>
        <v>15.666601014395145</v>
      </c>
      <c r="T57" s="54">
        <f t="shared" si="12"/>
        <v>9.4299127573120316</v>
      </c>
      <c r="U57" s="54">
        <f t="shared" si="13"/>
        <v>6.2366882570831113</v>
      </c>
      <c r="V57" s="54">
        <f t="shared" si="4"/>
        <v>92.435032786265211</v>
      </c>
      <c r="W57" s="54">
        <f t="shared" si="5"/>
        <v>48.358526960574515</v>
      </c>
      <c r="X57" s="54">
        <f t="shared" si="6"/>
        <v>31.983016702990309</v>
      </c>
      <c r="Y57" s="54">
        <f t="shared" si="14"/>
        <v>80.341543663564821</v>
      </c>
      <c r="Z57" s="43">
        <f t="shared" si="21"/>
        <v>6.6000000000000005</v>
      </c>
      <c r="AA57" s="54">
        <f t="shared" si="22"/>
        <v>136.48058398016991</v>
      </c>
      <c r="AB57" s="54">
        <f t="shared" si="15"/>
        <v>14.634693985725196</v>
      </c>
      <c r="AC57" s="54">
        <f t="shared" si="7"/>
        <v>136.48058398016991</v>
      </c>
      <c r="AD57" s="50"/>
      <c r="AE57" s="50"/>
      <c r="AF57" s="50"/>
      <c r="AG57" s="50"/>
    </row>
    <row r="58" spans="1:34" x14ac:dyDescent="0.25">
      <c r="A58" s="61">
        <f t="shared" si="8"/>
        <v>1.0458940561472014</v>
      </c>
      <c r="B58" s="43">
        <f t="shared" si="16"/>
        <v>122.5</v>
      </c>
      <c r="C58" s="42">
        <f t="shared" si="24"/>
        <v>203.52979999999997</v>
      </c>
      <c r="D58" s="51">
        <f t="shared" si="24"/>
        <v>800</v>
      </c>
      <c r="E58" s="56">
        <f t="shared" si="24"/>
        <v>0.2</v>
      </c>
      <c r="F58" s="57">
        <f t="shared" si="24"/>
        <v>980.23210993750001</v>
      </c>
      <c r="G58" s="58">
        <f t="shared" si="24"/>
        <v>2.6584931595742973E-4</v>
      </c>
      <c r="H58" s="58">
        <f t="shared" si="24"/>
        <v>4.3110319016750285E-4</v>
      </c>
      <c r="I58" s="48">
        <f t="shared" si="24"/>
        <v>203.52979999999997</v>
      </c>
      <c r="J58" s="49">
        <f t="shared" si="17"/>
        <v>3.2534631569785533E-2</v>
      </c>
      <c r="K58" s="50">
        <f t="shared" si="18"/>
        <v>1.0458940561472014</v>
      </c>
      <c r="L58" s="51">
        <f t="shared" si="0"/>
        <v>784890.51039875357</v>
      </c>
      <c r="M58" s="49">
        <f t="shared" si="1"/>
        <v>2.0023861615914906E-2</v>
      </c>
      <c r="N58" s="43">
        <f t="shared" si="2"/>
        <v>0.42197248682773358</v>
      </c>
      <c r="O58" s="43">
        <f t="shared" si="3"/>
        <v>0.42197248682773358</v>
      </c>
      <c r="P58" s="52">
        <f t="shared" si="19"/>
        <v>9.212824515795548</v>
      </c>
      <c r="Q58" s="52">
        <f t="shared" si="10"/>
        <v>14.939583443761135</v>
      </c>
      <c r="R58" s="54">
        <f t="shared" si="20"/>
        <v>8.8031107970115379</v>
      </c>
      <c r="S58" s="54">
        <f t="shared" si="11"/>
        <v>16.193242136200613</v>
      </c>
      <c r="T58" s="54">
        <f t="shared" si="12"/>
        <v>9.6347970026232819</v>
      </c>
      <c r="U58" s="54">
        <f t="shared" si="13"/>
        <v>6.5584451335773313</v>
      </c>
      <c r="V58" s="54">
        <f t="shared" si="4"/>
        <v>94.443373947009206</v>
      </c>
      <c r="W58" s="54">
        <f t="shared" si="5"/>
        <v>50.438574052194532</v>
      </c>
      <c r="X58" s="54">
        <f t="shared" si="6"/>
        <v>34.333740549710392</v>
      </c>
      <c r="Y58" s="54">
        <f t="shared" si="14"/>
        <v>84.772314601904924</v>
      </c>
      <c r="Z58" s="43">
        <f t="shared" si="21"/>
        <v>6.7375000000000007</v>
      </c>
      <c r="AA58" s="54">
        <f t="shared" si="22"/>
        <v>133.57832029565193</v>
      </c>
      <c r="AB58" s="54">
        <f t="shared" si="15"/>
        <v>14.939583443761135</v>
      </c>
      <c r="AC58" s="54">
        <f t="shared" si="7"/>
        <v>133.57832029565193</v>
      </c>
      <c r="AD58" s="50"/>
      <c r="AE58" s="50"/>
      <c r="AF58" s="50"/>
      <c r="AG58" s="50"/>
    </row>
    <row r="59" spans="1:34" x14ac:dyDescent="0.25">
      <c r="A59" s="61">
        <f t="shared" si="8"/>
        <v>1.0672388328032667</v>
      </c>
      <c r="B59" s="43">
        <f t="shared" si="16"/>
        <v>125</v>
      </c>
      <c r="C59" s="42">
        <f t="shared" ref="C59:I74" si="25">C58</f>
        <v>203.52979999999997</v>
      </c>
      <c r="D59" s="51">
        <f t="shared" si="25"/>
        <v>800</v>
      </c>
      <c r="E59" s="56">
        <f t="shared" si="25"/>
        <v>0.2</v>
      </c>
      <c r="F59" s="57">
        <f t="shared" si="25"/>
        <v>980.23210993750001</v>
      </c>
      <c r="G59" s="58">
        <f t="shared" si="25"/>
        <v>2.6584931595742973E-4</v>
      </c>
      <c r="H59" s="58">
        <f t="shared" si="25"/>
        <v>4.3110319016750285E-4</v>
      </c>
      <c r="I59" s="48">
        <f t="shared" si="25"/>
        <v>203.52979999999997</v>
      </c>
      <c r="J59" s="49">
        <f t="shared" si="17"/>
        <v>3.2534631569785533E-2</v>
      </c>
      <c r="K59" s="50">
        <f t="shared" si="18"/>
        <v>1.0672388328032667</v>
      </c>
      <c r="L59" s="51">
        <f t="shared" si="0"/>
        <v>800908.68408036081</v>
      </c>
      <c r="M59" s="49">
        <f t="shared" si="1"/>
        <v>2.0015279935313848E-2</v>
      </c>
      <c r="N59" s="43">
        <f t="shared" si="2"/>
        <v>0.4391832996004521</v>
      </c>
      <c r="O59" s="43">
        <f t="shared" si="3"/>
        <v>0.4391832996004521</v>
      </c>
      <c r="P59" s="52">
        <f t="shared" si="19"/>
        <v>9.4008413426485191</v>
      </c>
      <c r="Q59" s="52">
        <f t="shared" si="10"/>
        <v>15.24447290179708</v>
      </c>
      <c r="R59" s="54">
        <f t="shared" si="20"/>
        <v>8.8031107970115379</v>
      </c>
      <c r="S59" s="54">
        <f t="shared" si="11"/>
        <v>16.720570046634965</v>
      </c>
      <c r="T59" s="54">
        <f t="shared" si="12"/>
        <v>9.8400246422489719</v>
      </c>
      <c r="U59" s="54">
        <f t="shared" si="13"/>
        <v>6.8805454043859946</v>
      </c>
      <c r="V59" s="54">
        <f t="shared" si="4"/>
        <v>96.455081169087038</v>
      </c>
      <c r="W59" s="54">
        <f t="shared" si="5"/>
        <v>52.56423420004792</v>
      </c>
      <c r="X59" s="54">
        <f t="shared" si="6"/>
        <v>36.755050237104669</v>
      </c>
      <c r="Y59" s="54">
        <f t="shared" si="14"/>
        <v>89.319284437152589</v>
      </c>
      <c r="Z59" s="43">
        <f t="shared" si="21"/>
        <v>6.8750000000000009</v>
      </c>
      <c r="AA59" s="54">
        <f t="shared" si="22"/>
        <v>130.79235538437149</v>
      </c>
      <c r="AB59" s="54">
        <f t="shared" si="15"/>
        <v>15.24447290179708</v>
      </c>
      <c r="AC59" s="54">
        <f t="shared" si="7"/>
        <v>130.79235538437149</v>
      </c>
      <c r="AD59" s="50"/>
      <c r="AE59" s="50"/>
      <c r="AF59" s="50"/>
      <c r="AG59" s="50"/>
    </row>
    <row r="60" spans="1:34" x14ac:dyDescent="0.25">
      <c r="A60" s="61">
        <f t="shared" si="8"/>
        <v>1.088583609459332</v>
      </c>
      <c r="B60" s="43">
        <f t="shared" si="16"/>
        <v>127.5</v>
      </c>
      <c r="C60" s="42">
        <f t="shared" si="25"/>
        <v>203.52979999999997</v>
      </c>
      <c r="D60" s="51">
        <f t="shared" si="25"/>
        <v>800</v>
      </c>
      <c r="E60" s="56">
        <f t="shared" si="25"/>
        <v>0.2</v>
      </c>
      <c r="F60" s="57">
        <f t="shared" si="25"/>
        <v>980.23210993750001</v>
      </c>
      <c r="G60" s="58">
        <f t="shared" si="25"/>
        <v>2.6584931595742973E-4</v>
      </c>
      <c r="H60" s="58">
        <f t="shared" si="25"/>
        <v>4.3110319016750285E-4</v>
      </c>
      <c r="I60" s="48">
        <f t="shared" si="25"/>
        <v>203.52979999999997</v>
      </c>
      <c r="J60" s="49">
        <f t="shared" si="17"/>
        <v>3.2534631569785533E-2</v>
      </c>
      <c r="K60" s="50">
        <f t="shared" si="18"/>
        <v>1.088583609459332</v>
      </c>
      <c r="L60" s="51">
        <f t="shared" si="0"/>
        <v>816926.85776196781</v>
      </c>
      <c r="M60" s="49">
        <f t="shared" si="1"/>
        <v>2.0007009341735101E-2</v>
      </c>
      <c r="N60" s="43">
        <f t="shared" si="2"/>
        <v>0.45673749656510559</v>
      </c>
      <c r="O60" s="43">
        <f t="shared" si="3"/>
        <v>0.45673749656510559</v>
      </c>
      <c r="P60" s="52">
        <f t="shared" si="19"/>
        <v>9.5888581695014885</v>
      </c>
      <c r="Q60" s="52">
        <f t="shared" si="10"/>
        <v>15.549362359833019</v>
      </c>
      <c r="R60" s="54">
        <f t="shared" si="20"/>
        <v>8.8031107970115379</v>
      </c>
      <c r="S60" s="54">
        <f t="shared" si="11"/>
        <v>17.248584725453181</v>
      </c>
      <c r="T60" s="54">
        <f t="shared" si="12"/>
        <v>10.045595666066594</v>
      </c>
      <c r="U60" s="54">
        <f t="shared" si="13"/>
        <v>7.2029890593865851</v>
      </c>
      <c r="V60" s="54">
        <f t="shared" si="4"/>
        <v>98.470154353274637</v>
      </c>
      <c r="W60" s="54">
        <f t="shared" si="5"/>
        <v>54.735617411260286</v>
      </c>
      <c r="X60" s="54">
        <f t="shared" si="6"/>
        <v>39.247055772298701</v>
      </c>
      <c r="Y60" s="54">
        <f t="shared" si="14"/>
        <v>93.982673183558987</v>
      </c>
      <c r="Z60" s="43">
        <f t="shared" si="21"/>
        <v>7.0125000000000011</v>
      </c>
      <c r="AA60" s="54">
        <f t="shared" si="22"/>
        <v>128.11584726104471</v>
      </c>
      <c r="AB60" s="54">
        <f t="shared" si="15"/>
        <v>15.549362359833019</v>
      </c>
      <c r="AC60" s="54">
        <f t="shared" si="7"/>
        <v>128.11584726104471</v>
      </c>
      <c r="AD60" s="50"/>
      <c r="AE60" s="50"/>
      <c r="AF60" s="50"/>
      <c r="AG60" s="50"/>
    </row>
    <row r="61" spans="1:34" x14ac:dyDescent="0.25">
      <c r="A61" s="61">
        <f t="shared" si="8"/>
        <v>1.1099283861153972</v>
      </c>
      <c r="B61" s="43">
        <f t="shared" si="16"/>
        <v>130</v>
      </c>
      <c r="C61" s="42">
        <f t="shared" si="25"/>
        <v>203.52979999999997</v>
      </c>
      <c r="D61" s="51">
        <f t="shared" si="25"/>
        <v>800</v>
      </c>
      <c r="E61" s="56">
        <f t="shared" si="25"/>
        <v>0.2</v>
      </c>
      <c r="F61" s="57">
        <f t="shared" si="25"/>
        <v>980.23210993750001</v>
      </c>
      <c r="G61" s="58">
        <f t="shared" si="25"/>
        <v>2.6584931595742973E-4</v>
      </c>
      <c r="H61" s="58">
        <f t="shared" si="25"/>
        <v>4.3110319016750285E-4</v>
      </c>
      <c r="I61" s="48">
        <f t="shared" si="25"/>
        <v>203.52979999999997</v>
      </c>
      <c r="J61" s="49">
        <f t="shared" si="17"/>
        <v>3.2534631569785533E-2</v>
      </c>
      <c r="K61" s="50">
        <f t="shared" si="18"/>
        <v>1.1099283861153972</v>
      </c>
      <c r="L61" s="51">
        <f t="shared" si="0"/>
        <v>832945.03144357505</v>
      </c>
      <c r="M61" s="49">
        <f t="shared" si="1"/>
        <v>1.9999032918385673E-2</v>
      </c>
      <c r="N61" s="43">
        <f t="shared" si="2"/>
        <v>0.47463506800382654</v>
      </c>
      <c r="O61" s="43">
        <f t="shared" si="3"/>
        <v>0.47463506800382654</v>
      </c>
      <c r="P61" s="52">
        <f t="shared" si="19"/>
        <v>9.7768749963544597</v>
      </c>
      <c r="Q61" s="52">
        <f t="shared" si="10"/>
        <v>15.854251817868962</v>
      </c>
      <c r="R61" s="54">
        <f t="shared" si="20"/>
        <v>8.8031107970115379</v>
      </c>
      <c r="S61" s="54">
        <f t="shared" si="11"/>
        <v>17.777286153219539</v>
      </c>
      <c r="T61" s="54">
        <f t="shared" si="12"/>
        <v>10.251510064358285</v>
      </c>
      <c r="U61" s="54">
        <f t="shared" si="13"/>
        <v>7.5257760888612495</v>
      </c>
      <c r="V61" s="54">
        <f t="shared" si="4"/>
        <v>100.48859340431439</v>
      </c>
      <c r="W61" s="54">
        <f t="shared" si="5"/>
        <v>56.952833690879359</v>
      </c>
      <c r="X61" s="54">
        <f t="shared" si="6"/>
        <v>41.809867160340275</v>
      </c>
      <c r="Y61" s="54">
        <f t="shared" si="14"/>
        <v>98.762700851219634</v>
      </c>
      <c r="Z61" s="43">
        <f t="shared" si="21"/>
        <v>7.1500000000000012</v>
      </c>
      <c r="AA61" s="54">
        <f t="shared" si="22"/>
        <v>125.54248027074075</v>
      </c>
      <c r="AB61" s="54">
        <f t="shared" si="15"/>
        <v>15.854251817868962</v>
      </c>
      <c r="AC61" s="54">
        <f t="shared" si="7"/>
        <v>125.54248027074075</v>
      </c>
      <c r="AD61" s="50"/>
      <c r="AE61" s="50"/>
      <c r="AF61" s="50"/>
      <c r="AG61" s="50"/>
    </row>
    <row r="62" spans="1:34" x14ac:dyDescent="0.25">
      <c r="A62" s="61">
        <f t="shared" si="8"/>
        <v>1.1312731627714627</v>
      </c>
      <c r="B62" s="43">
        <f t="shared" si="16"/>
        <v>132.5</v>
      </c>
      <c r="C62" s="42">
        <f t="shared" si="25"/>
        <v>203.52979999999997</v>
      </c>
      <c r="D62" s="51">
        <f t="shared" si="25"/>
        <v>800</v>
      </c>
      <c r="E62" s="56">
        <f t="shared" si="25"/>
        <v>0.2</v>
      </c>
      <c r="F62" s="57">
        <f t="shared" si="25"/>
        <v>980.23210993750001</v>
      </c>
      <c r="G62" s="58">
        <f t="shared" si="25"/>
        <v>2.6584931595742973E-4</v>
      </c>
      <c r="H62" s="58">
        <f t="shared" si="25"/>
        <v>4.3110319016750285E-4</v>
      </c>
      <c r="I62" s="48">
        <f t="shared" si="25"/>
        <v>203.52979999999997</v>
      </c>
      <c r="J62" s="49">
        <f t="shared" si="17"/>
        <v>3.2534631569785533E-2</v>
      </c>
      <c r="K62" s="50">
        <f t="shared" si="18"/>
        <v>1.1312731627714627</v>
      </c>
      <c r="L62" s="51">
        <f t="shared" si="0"/>
        <v>848963.20512518228</v>
      </c>
      <c r="M62" s="49">
        <f t="shared" si="1"/>
        <v>1.9991334964336381E-2</v>
      </c>
      <c r="N62" s="43">
        <f t="shared" si="2"/>
        <v>0.49287600457925168</v>
      </c>
      <c r="O62" s="43">
        <f t="shared" si="3"/>
        <v>0.49287600457925168</v>
      </c>
      <c r="P62" s="52">
        <f t="shared" si="19"/>
        <v>9.9648918232074308</v>
      </c>
      <c r="Q62" s="52">
        <f t="shared" si="10"/>
        <v>16.159141275904908</v>
      </c>
      <c r="R62" s="54">
        <f t="shared" si="20"/>
        <v>8.8031107970115379</v>
      </c>
      <c r="S62" s="54">
        <f t="shared" si="11"/>
        <v>18.306674311259304</v>
      </c>
      <c r="T62" s="54">
        <f t="shared" si="12"/>
        <v>10.457767827786682</v>
      </c>
      <c r="U62" s="54">
        <f t="shared" si="13"/>
        <v>7.8489064834726214</v>
      </c>
      <c r="V62" s="54">
        <f t="shared" si="4"/>
        <v>102.51039823067846</v>
      </c>
      <c r="W62" s="54">
        <f t="shared" si="5"/>
        <v>59.215993041954505</v>
      </c>
      <c r="X62" s="54">
        <f t="shared" si="6"/>
        <v>44.443594404278727</v>
      </c>
      <c r="Y62" s="54">
        <f t="shared" si="14"/>
        <v>103.65958744623323</v>
      </c>
      <c r="Z62" s="43">
        <f t="shared" si="21"/>
        <v>7.2875000000000005</v>
      </c>
      <c r="AA62" s="54">
        <f t="shared" si="22"/>
        <v>123.06641543335785</v>
      </c>
      <c r="AB62" s="54">
        <f t="shared" si="15"/>
        <v>16.159141275904908</v>
      </c>
      <c r="AC62" s="54">
        <f t="shared" si="7"/>
        <v>123.06641543335785</v>
      </c>
      <c r="AD62" s="50"/>
      <c r="AE62" s="50"/>
      <c r="AF62" s="50"/>
      <c r="AG62" s="50"/>
    </row>
    <row r="63" spans="1:34" x14ac:dyDescent="0.25">
      <c r="A63" s="61">
        <f t="shared" si="8"/>
        <v>1.152617939427528</v>
      </c>
      <c r="B63" s="43">
        <f t="shared" si="16"/>
        <v>135</v>
      </c>
      <c r="C63" s="42">
        <f t="shared" si="25"/>
        <v>203.52979999999997</v>
      </c>
      <c r="D63" s="51">
        <f t="shared" si="25"/>
        <v>800</v>
      </c>
      <c r="E63" s="56">
        <f t="shared" si="25"/>
        <v>0.2</v>
      </c>
      <c r="F63" s="57">
        <f t="shared" si="25"/>
        <v>980.23210993750001</v>
      </c>
      <c r="G63" s="58">
        <f t="shared" si="25"/>
        <v>2.6584931595742973E-4</v>
      </c>
      <c r="H63" s="58">
        <f t="shared" si="25"/>
        <v>4.3110319016750285E-4</v>
      </c>
      <c r="I63" s="48">
        <f t="shared" si="25"/>
        <v>203.52979999999997</v>
      </c>
      <c r="J63" s="49">
        <f t="shared" si="17"/>
        <v>3.2534631569785533E-2</v>
      </c>
      <c r="K63" s="50">
        <f t="shared" si="18"/>
        <v>1.152617939427528</v>
      </c>
      <c r="L63" s="51">
        <f t="shared" si="0"/>
        <v>864981.37880678964</v>
      </c>
      <c r="M63" s="49">
        <f t="shared" si="1"/>
        <v>1.9983900886605063E-2</v>
      </c>
      <c r="N63" s="43">
        <f t="shared" si="2"/>
        <v>0.51146029731228027</v>
      </c>
      <c r="O63" s="43">
        <f t="shared" si="3"/>
        <v>0.51146029731228027</v>
      </c>
      <c r="P63" s="52">
        <f t="shared" si="19"/>
        <v>10.1529086500604</v>
      </c>
      <c r="Q63" s="52">
        <f t="shared" si="10"/>
        <v>16.464030733940845</v>
      </c>
      <c r="R63" s="54">
        <f t="shared" si="20"/>
        <v>8.8031107970115379</v>
      </c>
      <c r="S63" s="54">
        <f t="shared" si="11"/>
        <v>18.83674918161427</v>
      </c>
      <c r="T63" s="54">
        <f t="shared" si="12"/>
        <v>10.664368947372681</v>
      </c>
      <c r="U63" s="54">
        <f t="shared" si="13"/>
        <v>8.1723802342415865</v>
      </c>
      <c r="V63" s="54">
        <f t="shared" si="4"/>
        <v>104.5355687443508</v>
      </c>
      <c r="W63" s="54">
        <f t="shared" si="5"/>
        <v>61.525205465611634</v>
      </c>
      <c r="X63" s="54">
        <f t="shared" si="6"/>
        <v>47.148347505239919</v>
      </c>
      <c r="Y63" s="54">
        <f t="shared" si="14"/>
        <v>108.67355297085155</v>
      </c>
      <c r="Z63" s="43">
        <f t="shared" si="21"/>
        <v>7.4250000000000007</v>
      </c>
      <c r="AA63" s="54">
        <f t="shared" si="22"/>
        <v>120.68224630554165</v>
      </c>
      <c r="AB63" s="54">
        <f t="shared" si="15"/>
        <v>16.464030733940845</v>
      </c>
      <c r="AC63" s="54">
        <f t="shared" si="7"/>
        <v>120.68224630554165</v>
      </c>
      <c r="AD63" s="50"/>
      <c r="AE63" s="50"/>
      <c r="AF63" s="50"/>
      <c r="AG63" s="50"/>
    </row>
    <row r="64" spans="1:34" x14ac:dyDescent="0.25">
      <c r="A64" s="61">
        <f t="shared" si="8"/>
        <v>1.1739627160835933</v>
      </c>
      <c r="B64" s="43">
        <f t="shared" si="16"/>
        <v>137.5</v>
      </c>
      <c r="C64" s="42">
        <f t="shared" si="25"/>
        <v>203.52979999999997</v>
      </c>
      <c r="D64" s="51">
        <f t="shared" si="25"/>
        <v>800</v>
      </c>
      <c r="E64" s="56">
        <f t="shared" si="25"/>
        <v>0.2</v>
      </c>
      <c r="F64" s="57">
        <f t="shared" si="25"/>
        <v>980.23210993750001</v>
      </c>
      <c r="G64" s="58">
        <f t="shared" si="25"/>
        <v>2.6584931595742973E-4</v>
      </c>
      <c r="H64" s="58">
        <f t="shared" si="25"/>
        <v>4.3110319016750285E-4</v>
      </c>
      <c r="I64" s="48">
        <f t="shared" si="25"/>
        <v>203.52979999999997</v>
      </c>
      <c r="J64" s="49">
        <f t="shared" si="17"/>
        <v>3.2534631569785533E-2</v>
      </c>
      <c r="K64" s="50">
        <f t="shared" si="18"/>
        <v>1.1739627160835933</v>
      </c>
      <c r="L64" s="51">
        <f t="shared" si="0"/>
        <v>880999.55248839664</v>
      </c>
      <c r="M64" s="49">
        <f t="shared" si="1"/>
        <v>1.9976717103577464E-2</v>
      </c>
      <c r="N64" s="43">
        <f t="shared" si="2"/>
        <v>0.53038793756154368</v>
      </c>
      <c r="O64" s="43">
        <f t="shared" si="3"/>
        <v>0.53038793756154368</v>
      </c>
      <c r="P64" s="52">
        <f t="shared" si="19"/>
        <v>10.340925476913371</v>
      </c>
      <c r="Q64" s="52">
        <f t="shared" si="10"/>
        <v>16.76892019197679</v>
      </c>
      <c r="R64" s="54">
        <f t="shared" si="20"/>
        <v>8.8031107970115379</v>
      </c>
      <c r="S64" s="54">
        <f t="shared" si="11"/>
        <v>19.36751074700171</v>
      </c>
      <c r="T64" s="54">
        <f t="shared" si="12"/>
        <v>10.871313414474916</v>
      </c>
      <c r="U64" s="54">
        <f t="shared" si="13"/>
        <v>8.4961973325267941</v>
      </c>
      <c r="V64" s="54">
        <f t="shared" si="4"/>
        <v>106.56410486062593</v>
      </c>
      <c r="W64" s="54">
        <f t="shared" si="5"/>
        <v>63.880580961123968</v>
      </c>
      <c r="X64" s="54">
        <f t="shared" si="6"/>
        <v>49.924236462497191</v>
      </c>
      <c r="Y64" s="54">
        <f t="shared" si="14"/>
        <v>113.80481742362116</v>
      </c>
      <c r="Z64" s="43">
        <f t="shared" si="21"/>
        <v>7.5625000000000009</v>
      </c>
      <c r="AA64" s="54">
        <f t="shared" si="22"/>
        <v>118.38495965780804</v>
      </c>
      <c r="AB64" s="54">
        <f t="shared" si="15"/>
        <v>16.76892019197679</v>
      </c>
      <c r="AC64" s="54">
        <f t="shared" si="7"/>
        <v>118.38495965780804</v>
      </c>
      <c r="AD64" s="50"/>
      <c r="AE64" s="50"/>
      <c r="AF64" s="50"/>
      <c r="AG64" s="50"/>
    </row>
    <row r="65" spans="1:33" x14ac:dyDescent="0.25">
      <c r="A65" s="61">
        <f t="shared" si="8"/>
        <v>1.1953074927396588</v>
      </c>
      <c r="B65" s="43">
        <f t="shared" si="16"/>
        <v>140</v>
      </c>
      <c r="C65" s="42">
        <f t="shared" si="25"/>
        <v>203.52979999999997</v>
      </c>
      <c r="D65" s="51">
        <f t="shared" si="25"/>
        <v>800</v>
      </c>
      <c r="E65" s="56">
        <f t="shared" si="25"/>
        <v>0.2</v>
      </c>
      <c r="F65" s="57">
        <f t="shared" si="25"/>
        <v>980.23210993750001</v>
      </c>
      <c r="G65" s="58">
        <f t="shared" si="25"/>
        <v>2.6584931595742973E-4</v>
      </c>
      <c r="H65" s="58">
        <f t="shared" si="25"/>
        <v>4.3110319016750285E-4</v>
      </c>
      <c r="I65" s="48">
        <f t="shared" si="25"/>
        <v>203.52979999999997</v>
      </c>
      <c r="J65" s="49">
        <f t="shared" si="17"/>
        <v>3.2534631569785533E-2</v>
      </c>
      <c r="K65" s="50">
        <f t="shared" si="18"/>
        <v>1.1953074927396588</v>
      </c>
      <c r="L65" s="51">
        <f t="shared" si="0"/>
        <v>897017.72617000411</v>
      </c>
      <c r="M65" s="49">
        <f t="shared" si="1"/>
        <v>1.9969770958396159E-2</v>
      </c>
      <c r="N65" s="43">
        <f t="shared" si="2"/>
        <v>0.5496589170044216</v>
      </c>
      <c r="O65" s="43">
        <f t="shared" si="3"/>
        <v>0.5496589170044216</v>
      </c>
      <c r="P65" s="52">
        <f t="shared" si="19"/>
        <v>10.528942303766341</v>
      </c>
      <c r="Q65" s="52">
        <f t="shared" si="10"/>
        <v>17.073809650012731</v>
      </c>
      <c r="R65" s="54">
        <f t="shared" si="20"/>
        <v>8.8031107970115379</v>
      </c>
      <c r="S65" s="54">
        <f t="shared" si="11"/>
        <v>19.898958990776375</v>
      </c>
      <c r="T65" s="54">
        <f t="shared" si="12"/>
        <v>11.078601220770762</v>
      </c>
      <c r="U65" s="54">
        <f t="shared" si="13"/>
        <v>8.8203577700056144</v>
      </c>
      <c r="V65" s="54">
        <f t="shared" si="4"/>
        <v>108.59600649792287</v>
      </c>
      <c r="W65" s="54">
        <f t="shared" si="5"/>
        <v>66.282229525978934</v>
      </c>
      <c r="X65" s="54">
        <f t="shared" si="6"/>
        <v>52.771371273537873</v>
      </c>
      <c r="Y65" s="54">
        <f t="shared" si="14"/>
        <v>119.0536007995168</v>
      </c>
      <c r="Z65" s="43">
        <f t="shared" si="21"/>
        <v>7.7000000000000011</v>
      </c>
      <c r="AA65" s="54">
        <f t="shared" si="22"/>
        <v>116.16990036495423</v>
      </c>
      <c r="AB65" s="54">
        <f t="shared" si="15"/>
        <v>17.073809650012731</v>
      </c>
      <c r="AC65" s="54">
        <f t="shared" si="7"/>
        <v>116.16990036495423</v>
      </c>
      <c r="AD65" s="50"/>
      <c r="AE65" s="50"/>
      <c r="AF65" s="50"/>
      <c r="AG65" s="50"/>
    </row>
    <row r="66" spans="1:33" x14ac:dyDescent="0.25">
      <c r="A66" s="61">
        <f t="shared" si="8"/>
        <v>1.216652269395724</v>
      </c>
      <c r="B66" s="43">
        <f t="shared" si="16"/>
        <v>142.5</v>
      </c>
      <c r="C66" s="42">
        <f t="shared" si="25"/>
        <v>203.52979999999997</v>
      </c>
      <c r="D66" s="51">
        <f t="shared" si="25"/>
        <v>800</v>
      </c>
      <c r="E66" s="56">
        <f t="shared" si="25"/>
        <v>0.2</v>
      </c>
      <c r="F66" s="57">
        <f t="shared" si="25"/>
        <v>980.23210993750001</v>
      </c>
      <c r="G66" s="58">
        <f t="shared" si="25"/>
        <v>2.6584931595742973E-4</v>
      </c>
      <c r="H66" s="58">
        <f t="shared" si="25"/>
        <v>4.3110319016750285E-4</v>
      </c>
      <c r="I66" s="48">
        <f t="shared" si="25"/>
        <v>203.52979999999997</v>
      </c>
      <c r="J66" s="49">
        <f t="shared" si="17"/>
        <v>3.2534631569785533E-2</v>
      </c>
      <c r="K66" s="50">
        <f t="shared" si="18"/>
        <v>1.216652269395724</v>
      </c>
      <c r="L66" s="51">
        <f t="shared" si="0"/>
        <v>913035.89985161112</v>
      </c>
      <c r="M66" s="49">
        <f t="shared" si="1"/>
        <v>1.9963050641134062E-2</v>
      </c>
      <c r="N66" s="43">
        <f t="shared" si="2"/>
        <v>0.56927322761946153</v>
      </c>
      <c r="O66" s="43">
        <f t="shared" si="3"/>
        <v>0.56927322761946153</v>
      </c>
      <c r="P66" s="52">
        <f t="shared" si="19"/>
        <v>10.71695913061931</v>
      </c>
      <c r="Q66" s="52">
        <f t="shared" si="10"/>
        <v>17.378699108048668</v>
      </c>
      <c r="R66" s="54">
        <f t="shared" si="20"/>
        <v>8.8031107970115379</v>
      </c>
      <c r="S66" s="54">
        <f t="shared" si="11"/>
        <v>20.431093896895366</v>
      </c>
      <c r="T66" s="54">
        <f t="shared" si="12"/>
        <v>11.286232358238772</v>
      </c>
      <c r="U66" s="54">
        <f t="shared" si="13"/>
        <v>9.1448615386565919</v>
      </c>
      <c r="V66" s="54">
        <f t="shared" si="4"/>
        <v>110.63127357761277</v>
      </c>
      <c r="W66" s="54">
        <f t="shared" si="5"/>
        <v>68.730261155941236</v>
      </c>
      <c r="X66" s="54">
        <f t="shared" si="6"/>
        <v>55.689861934126675</v>
      </c>
      <c r="Y66" s="54">
        <f t="shared" si="14"/>
        <v>124.4201230900679</v>
      </c>
      <c r="Z66" s="43">
        <f t="shared" si="21"/>
        <v>7.8375000000000012</v>
      </c>
      <c r="AA66" s="54">
        <f t="shared" si="22"/>
        <v>114.03273999232442</v>
      </c>
      <c r="AB66" s="54">
        <f t="shared" si="15"/>
        <v>17.378699108048668</v>
      </c>
      <c r="AC66" s="54">
        <f t="shared" si="7"/>
        <v>114.03273999232442</v>
      </c>
      <c r="AD66" s="50"/>
      <c r="AE66" s="50"/>
      <c r="AF66" s="50"/>
      <c r="AG66" s="50"/>
    </row>
    <row r="67" spans="1:33" x14ac:dyDescent="0.25">
      <c r="A67" s="61">
        <f t="shared" si="8"/>
        <v>1.2379970460517893</v>
      </c>
      <c r="B67" s="43">
        <f t="shared" si="16"/>
        <v>145</v>
      </c>
      <c r="C67" s="42">
        <f t="shared" si="25"/>
        <v>203.52979999999997</v>
      </c>
      <c r="D67" s="51">
        <f t="shared" si="25"/>
        <v>800</v>
      </c>
      <c r="E67" s="56">
        <f t="shared" si="25"/>
        <v>0.2</v>
      </c>
      <c r="F67" s="57">
        <f t="shared" si="25"/>
        <v>980.23210993750001</v>
      </c>
      <c r="G67" s="58">
        <f t="shared" si="25"/>
        <v>2.6584931595742973E-4</v>
      </c>
      <c r="H67" s="58">
        <f t="shared" si="25"/>
        <v>4.3110319016750285E-4</v>
      </c>
      <c r="I67" s="48">
        <f t="shared" si="25"/>
        <v>203.52979999999997</v>
      </c>
      <c r="J67" s="49">
        <f t="shared" si="17"/>
        <v>3.2534631569785533E-2</v>
      </c>
      <c r="K67" s="50">
        <f t="shared" si="18"/>
        <v>1.2379970460517893</v>
      </c>
      <c r="L67" s="51">
        <f t="shared" si="0"/>
        <v>929054.07353321835</v>
      </c>
      <c r="M67" s="49">
        <f t="shared" si="1"/>
        <v>1.9956545118727478E-2</v>
      </c>
      <c r="N67" s="43">
        <f t="shared" si="2"/>
        <v>0.58923086167007876</v>
      </c>
      <c r="O67" s="43">
        <f t="shared" si="3"/>
        <v>0.58923086167007876</v>
      </c>
      <c r="P67" s="52">
        <f t="shared" si="19"/>
        <v>10.904975957472283</v>
      </c>
      <c r="Q67" s="52">
        <f t="shared" si="10"/>
        <v>17.683588566084612</v>
      </c>
      <c r="R67" s="54">
        <f t="shared" si="20"/>
        <v>8.8031107970115379</v>
      </c>
      <c r="S67" s="54">
        <f t="shared" si="11"/>
        <v>20.963915449885516</v>
      </c>
      <c r="T67" s="54">
        <f t="shared" si="12"/>
        <v>11.494206819142361</v>
      </c>
      <c r="U67" s="54">
        <f t="shared" si="13"/>
        <v>9.4697086307431526</v>
      </c>
      <c r="V67" s="54">
        <f t="shared" si="4"/>
        <v>112.66990602385917</v>
      </c>
      <c r="W67" s="54">
        <f t="shared" si="5"/>
        <v>71.224785845112919</v>
      </c>
      <c r="X67" s="54">
        <f t="shared" si="6"/>
        <v>58.679818438365686</v>
      </c>
      <c r="Y67" s="54">
        <f t="shared" si="14"/>
        <v>129.90460428347859</v>
      </c>
      <c r="Z67" s="43">
        <f t="shared" si="21"/>
        <v>7.9750000000000005</v>
      </c>
      <c r="AA67" s="54">
        <f t="shared" si="22"/>
        <v>111.96944863186562</v>
      </c>
      <c r="AB67" s="54">
        <f t="shared" si="15"/>
        <v>17.683588566084612</v>
      </c>
      <c r="AC67" s="54">
        <f t="shared" si="7"/>
        <v>111.96944863186562</v>
      </c>
      <c r="AD67" s="50"/>
      <c r="AE67" s="50"/>
      <c r="AF67" s="50"/>
      <c r="AG67" s="50"/>
    </row>
    <row r="68" spans="1:33" x14ac:dyDescent="0.25">
      <c r="A68" s="61">
        <f t="shared" si="8"/>
        <v>1.2593418227078546</v>
      </c>
      <c r="B68" s="43">
        <f t="shared" si="16"/>
        <v>147.5</v>
      </c>
      <c r="C68" s="42">
        <f t="shared" si="25"/>
        <v>203.52979999999997</v>
      </c>
      <c r="D68" s="51">
        <f t="shared" si="25"/>
        <v>800</v>
      </c>
      <c r="E68" s="56">
        <f t="shared" si="25"/>
        <v>0.2</v>
      </c>
      <c r="F68" s="57">
        <f t="shared" si="25"/>
        <v>980.23210993750001</v>
      </c>
      <c r="G68" s="58">
        <f t="shared" si="25"/>
        <v>2.6584931595742973E-4</v>
      </c>
      <c r="H68" s="58">
        <f t="shared" si="25"/>
        <v>4.3110319016750285E-4</v>
      </c>
      <c r="I68" s="48">
        <f t="shared" si="25"/>
        <v>203.52979999999997</v>
      </c>
      <c r="J68" s="49">
        <f t="shared" si="17"/>
        <v>3.2534631569785533E-2</v>
      </c>
      <c r="K68" s="50">
        <f t="shared" si="18"/>
        <v>1.2593418227078546</v>
      </c>
      <c r="L68" s="51">
        <f t="shared" si="0"/>
        <v>945072.24721482536</v>
      </c>
      <c r="M68" s="49">
        <f t="shared" si="1"/>
        <v>1.9950244071778322E-2</v>
      </c>
      <c r="N68" s="43">
        <f t="shared" si="2"/>
        <v>0.60953181168941406</v>
      </c>
      <c r="O68" s="43">
        <f t="shared" si="3"/>
        <v>0.60953181168941406</v>
      </c>
      <c r="P68" s="52">
        <f t="shared" si="19"/>
        <v>11.092992784325252</v>
      </c>
      <c r="Q68" s="52">
        <f t="shared" si="10"/>
        <v>17.98847802412055</v>
      </c>
      <c r="R68" s="54">
        <f t="shared" si="20"/>
        <v>8.8031107970115379</v>
      </c>
      <c r="S68" s="54">
        <f t="shared" si="11"/>
        <v>21.497423634813092</v>
      </c>
      <c r="T68" s="54">
        <f t="shared" si="12"/>
        <v>11.702524596014667</v>
      </c>
      <c r="U68" s="54">
        <f t="shared" si="13"/>
        <v>9.7948990387984267</v>
      </c>
      <c r="V68" s="54">
        <f t="shared" si="4"/>
        <v>114.71190376346946</v>
      </c>
      <c r="W68" s="54">
        <f t="shared" si="5"/>
        <v>73.765913585989892</v>
      </c>
      <c r="X68" s="54">
        <f t="shared" si="6"/>
        <v>61.741350778750757</v>
      </c>
      <c r="Y68" s="54">
        <f t="shared" si="14"/>
        <v>135.50726436474065</v>
      </c>
      <c r="Z68" s="43">
        <f t="shared" si="21"/>
        <v>8.1125000000000007</v>
      </c>
      <c r="AA68" s="54">
        <f t="shared" si="22"/>
        <v>109.97626960239776</v>
      </c>
      <c r="AB68" s="54">
        <f t="shared" si="15"/>
        <v>17.98847802412055</v>
      </c>
      <c r="AC68" s="54">
        <f t="shared" si="7"/>
        <v>109.97626960239776</v>
      </c>
      <c r="AD68" s="50"/>
      <c r="AE68" s="50"/>
      <c r="AF68" s="50"/>
      <c r="AG68" s="50"/>
    </row>
    <row r="69" spans="1:33" x14ac:dyDescent="0.25">
      <c r="A69" s="61">
        <f t="shared" si="8"/>
        <v>1.28068659936392</v>
      </c>
      <c r="B69" s="43">
        <f t="shared" si="16"/>
        <v>150</v>
      </c>
      <c r="C69" s="42">
        <f t="shared" si="25"/>
        <v>203.52979999999997</v>
      </c>
      <c r="D69" s="51">
        <f t="shared" si="25"/>
        <v>800</v>
      </c>
      <c r="E69" s="56">
        <f t="shared" si="25"/>
        <v>0.2</v>
      </c>
      <c r="F69" s="57">
        <f t="shared" si="25"/>
        <v>980.23210993750001</v>
      </c>
      <c r="G69" s="58">
        <f t="shared" si="25"/>
        <v>2.6584931595742973E-4</v>
      </c>
      <c r="H69" s="58">
        <f t="shared" si="25"/>
        <v>4.3110319016750285E-4</v>
      </c>
      <c r="I69" s="48">
        <f t="shared" si="25"/>
        <v>203.52979999999997</v>
      </c>
      <c r="J69" s="49">
        <f t="shared" si="17"/>
        <v>3.2534631569785533E-2</v>
      </c>
      <c r="K69" s="50">
        <f t="shared" si="18"/>
        <v>1.28068659936392</v>
      </c>
      <c r="L69" s="51">
        <f t="shared" si="0"/>
        <v>961090.42089643283</v>
      </c>
      <c r="M69" s="49">
        <f t="shared" si="1"/>
        <v>1.9944137837450266E-2</v>
      </c>
      <c r="N69" s="43">
        <f t="shared" si="2"/>
        <v>0.63017607046625645</v>
      </c>
      <c r="O69" s="43">
        <f t="shared" si="3"/>
        <v>0.63017607046625645</v>
      </c>
      <c r="P69" s="52">
        <f t="shared" si="19"/>
        <v>11.281009611178222</v>
      </c>
      <c r="Q69" s="52">
        <f t="shared" si="10"/>
        <v>18.293367482156494</v>
      </c>
      <c r="R69" s="54">
        <f t="shared" si="20"/>
        <v>8.8031107970115379</v>
      </c>
      <c r="S69" s="54">
        <f t="shared" si="11"/>
        <v>22.031618437255691</v>
      </c>
      <c r="T69" s="54">
        <f t="shared" si="12"/>
        <v>11.911185681644479</v>
      </c>
      <c r="U69" s="54">
        <f t="shared" si="13"/>
        <v>10.120432755611212</v>
      </c>
      <c r="V69" s="54">
        <f t="shared" si="4"/>
        <v>116.75726672575706</v>
      </c>
      <c r="W69" s="54">
        <f t="shared" si="5"/>
        <v>76.353754369515883</v>
      </c>
      <c r="X69" s="54">
        <f t="shared" si="6"/>
        <v>64.874568946225708</v>
      </c>
      <c r="Y69" s="54">
        <f t="shared" si="14"/>
        <v>141.22832331574159</v>
      </c>
      <c r="Z69" s="43">
        <f t="shared" si="21"/>
        <v>8.25</v>
      </c>
      <c r="AA69" s="54">
        <f t="shared" si="22"/>
        <v>108.04969667992907</v>
      </c>
      <c r="AB69" s="54">
        <f t="shared" si="15"/>
        <v>18.293367482156494</v>
      </c>
      <c r="AC69" s="54">
        <f t="shared" si="7"/>
        <v>108.04969667992907</v>
      </c>
      <c r="AD69" s="50"/>
      <c r="AE69" s="50"/>
      <c r="AF69" s="50"/>
      <c r="AG69" s="50"/>
    </row>
    <row r="70" spans="1:33" x14ac:dyDescent="0.25">
      <c r="A70" s="61">
        <f t="shared" si="8"/>
        <v>1.3020313760199853</v>
      </c>
      <c r="B70" s="43">
        <f t="shared" si="16"/>
        <v>152.5</v>
      </c>
      <c r="C70" s="42">
        <f t="shared" si="25"/>
        <v>203.52979999999997</v>
      </c>
      <c r="D70" s="51">
        <f t="shared" si="25"/>
        <v>800</v>
      </c>
      <c r="E70" s="56">
        <f t="shared" si="25"/>
        <v>0.2</v>
      </c>
      <c r="F70" s="57">
        <f t="shared" si="25"/>
        <v>980.23210993750001</v>
      </c>
      <c r="G70" s="58">
        <f t="shared" si="25"/>
        <v>2.6584931595742973E-4</v>
      </c>
      <c r="H70" s="58">
        <f t="shared" si="25"/>
        <v>4.3110319016750285E-4</v>
      </c>
      <c r="I70" s="48">
        <f t="shared" si="25"/>
        <v>203.52979999999997</v>
      </c>
      <c r="J70" s="49">
        <f t="shared" si="17"/>
        <v>3.2534631569785533E-2</v>
      </c>
      <c r="K70" s="50">
        <f t="shared" si="18"/>
        <v>1.3020313760199853</v>
      </c>
      <c r="L70" s="51">
        <f t="shared" si="0"/>
        <v>977108.59457803983</v>
      </c>
      <c r="M70" s="49">
        <f t="shared" si="1"/>
        <v>1.9938217357782201E-2</v>
      </c>
      <c r="N70" s="43">
        <f t="shared" si="2"/>
        <v>0.65116363103193131</v>
      </c>
      <c r="O70" s="43">
        <f t="shared" si="3"/>
        <v>0.65116363103193131</v>
      </c>
      <c r="P70" s="52">
        <f t="shared" si="19"/>
        <v>11.469026438031195</v>
      </c>
      <c r="Q70" s="52">
        <f t="shared" si="10"/>
        <v>18.598256940192439</v>
      </c>
      <c r="R70" s="54">
        <f t="shared" si="20"/>
        <v>8.8031107970115379</v>
      </c>
      <c r="S70" s="54">
        <f t="shared" si="11"/>
        <v>22.56649984327596</v>
      </c>
      <c r="T70" s="54">
        <f t="shared" si="12"/>
        <v>12.120190069063126</v>
      </c>
      <c r="U70" s="54">
        <f t="shared" si="13"/>
        <v>10.446309774212832</v>
      </c>
      <c r="V70" s="54">
        <f t="shared" si="4"/>
        <v>118.80599484241282</v>
      </c>
      <c r="W70" s="54">
        <f t="shared" si="5"/>
        <v>78.988418185133625</v>
      </c>
      <c r="X70" s="54">
        <f t="shared" si="6"/>
        <v>68.079582930233201</v>
      </c>
      <c r="Y70" s="54">
        <f t="shared" si="14"/>
        <v>147.06800111536683</v>
      </c>
      <c r="Z70" s="43">
        <f t="shared" si="21"/>
        <v>8.3874999999999993</v>
      </c>
      <c r="AA70" s="54">
        <f t="shared" si="22"/>
        <v>106.18645356767769</v>
      </c>
      <c r="AB70" s="54">
        <f t="shared" si="15"/>
        <v>18.598256940192439</v>
      </c>
      <c r="AC70" s="54">
        <f t="shared" si="7"/>
        <v>106.18645356767769</v>
      </c>
      <c r="AD70" s="50"/>
      <c r="AE70" s="50"/>
      <c r="AF70" s="50"/>
      <c r="AG70" s="50"/>
    </row>
    <row r="71" spans="1:33" x14ac:dyDescent="0.25">
      <c r="A71" s="61">
        <f t="shared" si="8"/>
        <v>1.3233761526760506</v>
      </c>
      <c r="B71" s="43">
        <f t="shared" si="16"/>
        <v>155</v>
      </c>
      <c r="C71" s="42">
        <f t="shared" si="25"/>
        <v>203.52979999999997</v>
      </c>
      <c r="D71" s="51">
        <f t="shared" si="25"/>
        <v>800</v>
      </c>
      <c r="E71" s="56">
        <f t="shared" si="25"/>
        <v>0.2</v>
      </c>
      <c r="F71" s="57">
        <f t="shared" si="25"/>
        <v>980.23210993750001</v>
      </c>
      <c r="G71" s="58">
        <f t="shared" si="25"/>
        <v>2.6584931595742973E-4</v>
      </c>
      <c r="H71" s="58">
        <f t="shared" si="25"/>
        <v>4.3110319016750285E-4</v>
      </c>
      <c r="I71" s="48">
        <f t="shared" si="25"/>
        <v>203.52979999999997</v>
      </c>
      <c r="J71" s="49">
        <f t="shared" si="17"/>
        <v>3.2534631569785533E-2</v>
      </c>
      <c r="K71" s="50">
        <f t="shared" si="18"/>
        <v>1.3233761526760506</v>
      </c>
      <c r="L71" s="51">
        <f t="shared" si="0"/>
        <v>993126.76825964719</v>
      </c>
      <c r="M71" s="49">
        <f t="shared" si="1"/>
        <v>1.9932474132827085E-2</v>
      </c>
      <c r="N71" s="43">
        <f t="shared" si="2"/>
        <v>0.67249448664807776</v>
      </c>
      <c r="O71" s="43">
        <f t="shared" si="3"/>
        <v>0.67249448664807776</v>
      </c>
      <c r="P71" s="52">
        <f t="shared" si="19"/>
        <v>11.657043264884162</v>
      </c>
      <c r="Q71" s="52">
        <f t="shared" si="10"/>
        <v>18.903146398228376</v>
      </c>
      <c r="R71" s="54">
        <f t="shared" si="20"/>
        <v>8.8031107970115379</v>
      </c>
      <c r="S71" s="54">
        <f t="shared" si="11"/>
        <v>23.102067839397154</v>
      </c>
      <c r="T71" s="54">
        <f t="shared" si="12"/>
        <v>12.329537751532239</v>
      </c>
      <c r="U71" s="54">
        <f t="shared" si="13"/>
        <v>10.772530087864915</v>
      </c>
      <c r="V71" s="54">
        <f t="shared" si="4"/>
        <v>120.85808804738507</v>
      </c>
      <c r="W71" s="54">
        <f t="shared" si="5"/>
        <v>81.670015020833205</v>
      </c>
      <c r="X71" s="54">
        <f t="shared" si="6"/>
        <v>71.356502718763309</v>
      </c>
      <c r="Y71" s="54">
        <f t="shared" si="14"/>
        <v>153.0265177395965</v>
      </c>
      <c r="Z71" s="43">
        <f t="shared" si="21"/>
        <v>8.5250000000000004</v>
      </c>
      <c r="AA71" s="54">
        <f t="shared" si="22"/>
        <v>104.38347535292307</v>
      </c>
      <c r="AB71" s="54">
        <f t="shared" si="15"/>
        <v>18.903146398228376</v>
      </c>
      <c r="AC71" s="54">
        <f t="shared" si="7"/>
        <v>104.38347535292307</v>
      </c>
      <c r="AD71" s="50"/>
      <c r="AE71" s="50"/>
      <c r="AF71" s="50"/>
      <c r="AG71" s="50"/>
    </row>
    <row r="72" spans="1:33" x14ac:dyDescent="0.25">
      <c r="A72" s="61">
        <f t="shared" si="8"/>
        <v>1.3447209293321158</v>
      </c>
      <c r="B72" s="43">
        <f t="shared" si="16"/>
        <v>157.5</v>
      </c>
      <c r="C72" s="42">
        <f t="shared" si="25"/>
        <v>203.52979999999997</v>
      </c>
      <c r="D72" s="51">
        <f t="shared" si="25"/>
        <v>800</v>
      </c>
      <c r="E72" s="56">
        <f t="shared" si="25"/>
        <v>0.2</v>
      </c>
      <c r="F72" s="57">
        <f t="shared" si="25"/>
        <v>980.23210993750001</v>
      </c>
      <c r="G72" s="58">
        <f t="shared" si="25"/>
        <v>2.6584931595742973E-4</v>
      </c>
      <c r="H72" s="58">
        <f t="shared" si="25"/>
        <v>4.3110319016750285E-4</v>
      </c>
      <c r="I72" s="48">
        <f t="shared" si="25"/>
        <v>203.52979999999997</v>
      </c>
      <c r="J72" s="49">
        <f t="shared" si="17"/>
        <v>3.2534631569785533E-2</v>
      </c>
      <c r="K72" s="50">
        <f t="shared" si="18"/>
        <v>1.3447209293321158</v>
      </c>
      <c r="L72" s="51">
        <f t="shared" si="0"/>
        <v>1009144.9419412544</v>
      </c>
      <c r="M72" s="49">
        <f t="shared" si="1"/>
        <v>1.9926900178097284E-2</v>
      </c>
      <c r="N72" s="43">
        <f t="shared" si="2"/>
        <v>0.69416863079523916</v>
      </c>
      <c r="O72" s="43">
        <f t="shared" si="3"/>
        <v>0.69416863079523916</v>
      </c>
      <c r="P72" s="52">
        <f t="shared" si="19"/>
        <v>11.845060091737134</v>
      </c>
      <c r="Q72" s="52">
        <f t="shared" si="10"/>
        <v>19.208035856264313</v>
      </c>
      <c r="R72" s="54">
        <f t="shared" si="20"/>
        <v>8.8031107970115379</v>
      </c>
      <c r="S72" s="54">
        <f t="shared" si="11"/>
        <v>23.63832241258039</v>
      </c>
      <c r="T72" s="54">
        <f t="shared" si="12"/>
        <v>12.539228722532373</v>
      </c>
      <c r="U72" s="54">
        <f t="shared" si="13"/>
        <v>11.099093690048015</v>
      </c>
      <c r="V72" s="54">
        <f t="shared" si="4"/>
        <v>122.9135462767681</v>
      </c>
      <c r="W72" s="54">
        <f t="shared" si="5"/>
        <v>84.398654863198658</v>
      </c>
      <c r="X72" s="54">
        <f t="shared" si="6"/>
        <v>74.705438298400097</v>
      </c>
      <c r="Y72" s="54">
        <f t="shared" si="14"/>
        <v>159.10409316159877</v>
      </c>
      <c r="Z72" s="43">
        <f t="shared" si="21"/>
        <v>8.6624999999999996</v>
      </c>
      <c r="AA72" s="54">
        <f t="shared" si="22"/>
        <v>102.63789172992153</v>
      </c>
      <c r="AB72" s="54">
        <f t="shared" si="15"/>
        <v>19.208035856264313</v>
      </c>
      <c r="AC72" s="54">
        <f t="shared" si="7"/>
        <v>102.63789172992153</v>
      </c>
      <c r="AD72" s="50"/>
      <c r="AE72" s="50"/>
      <c r="AF72" s="50"/>
      <c r="AG72" s="50"/>
    </row>
    <row r="73" spans="1:33" x14ac:dyDescent="0.25">
      <c r="A73" s="61">
        <f t="shared" si="8"/>
        <v>1.3660657059881813</v>
      </c>
      <c r="B73" s="43">
        <f t="shared" si="16"/>
        <v>160</v>
      </c>
      <c r="C73" s="42">
        <f t="shared" si="25"/>
        <v>203.52979999999997</v>
      </c>
      <c r="D73" s="51">
        <f t="shared" si="25"/>
        <v>800</v>
      </c>
      <c r="E73" s="56">
        <f t="shared" si="25"/>
        <v>0.2</v>
      </c>
      <c r="F73" s="57">
        <f t="shared" si="25"/>
        <v>980.23210993750001</v>
      </c>
      <c r="G73" s="58">
        <f t="shared" si="25"/>
        <v>2.6584931595742973E-4</v>
      </c>
      <c r="H73" s="58">
        <f t="shared" si="25"/>
        <v>4.3110319016750285E-4</v>
      </c>
      <c r="I73" s="48">
        <f t="shared" si="25"/>
        <v>203.52979999999997</v>
      </c>
      <c r="J73" s="49">
        <f t="shared" si="17"/>
        <v>3.2534631569785533E-2</v>
      </c>
      <c r="K73" s="50">
        <f t="shared" si="18"/>
        <v>1.3660657059881813</v>
      </c>
      <c r="L73" s="51">
        <f t="shared" si="0"/>
        <v>1025163.1156228618</v>
      </c>
      <c r="M73" s="49">
        <f t="shared" si="1"/>
        <v>1.9921487985860242E-2</v>
      </c>
      <c r="N73" s="43">
        <f t="shared" si="2"/>
        <v>0.71618605716219841</v>
      </c>
      <c r="O73" s="43">
        <f t="shared" si="3"/>
        <v>0.71618605716219841</v>
      </c>
      <c r="P73" s="52">
        <f t="shared" si="19"/>
        <v>12.033076918590107</v>
      </c>
      <c r="Q73" s="52">
        <f t="shared" si="10"/>
        <v>19.512925314300261</v>
      </c>
      <c r="R73" s="54">
        <f t="shared" si="20"/>
        <v>8.8031107970115379</v>
      </c>
      <c r="S73" s="54">
        <f t="shared" si="11"/>
        <v>24.17526355020323</v>
      </c>
      <c r="T73" s="54">
        <f t="shared" si="12"/>
        <v>12.749262975752305</v>
      </c>
      <c r="U73" s="54">
        <f t="shared" si="13"/>
        <v>11.426000574450921</v>
      </c>
      <c r="V73" s="54">
        <f t="shared" si="4"/>
        <v>124.97236946869732</v>
      </c>
      <c r="W73" s="54">
        <f t="shared" si="5"/>
        <v>87.174447697451669</v>
      </c>
      <c r="X73" s="54">
        <f t="shared" si="6"/>
        <v>78.126499654365261</v>
      </c>
      <c r="Y73" s="54">
        <f t="shared" si="14"/>
        <v>165.30094735181694</v>
      </c>
      <c r="Z73" s="43">
        <f t="shared" si="21"/>
        <v>8.8000000000000007</v>
      </c>
      <c r="AA73" s="54">
        <f t="shared" si="22"/>
        <v>100.94701179571966</v>
      </c>
      <c r="AB73" s="54">
        <f t="shared" si="15"/>
        <v>19.512925314300261</v>
      </c>
      <c r="AC73" s="54">
        <f t="shared" si="7"/>
        <v>100.94701179571966</v>
      </c>
      <c r="AD73" s="50"/>
      <c r="AE73" s="50"/>
      <c r="AF73" s="50"/>
      <c r="AG73" s="50"/>
    </row>
    <row r="74" spans="1:33" x14ac:dyDescent="0.25">
      <c r="A74" s="61">
        <f t="shared" si="8"/>
        <v>1.3874104826442466</v>
      </c>
      <c r="B74" s="43">
        <f t="shared" si="16"/>
        <v>162.5</v>
      </c>
      <c r="C74" s="42">
        <f t="shared" si="25"/>
        <v>203.52979999999997</v>
      </c>
      <c r="D74" s="51">
        <f t="shared" si="25"/>
        <v>800</v>
      </c>
      <c r="E74" s="56">
        <f t="shared" si="25"/>
        <v>0.2</v>
      </c>
      <c r="F74" s="57">
        <f t="shared" si="25"/>
        <v>980.23210993750001</v>
      </c>
      <c r="G74" s="58">
        <f t="shared" si="25"/>
        <v>2.6584931595742973E-4</v>
      </c>
      <c r="H74" s="58">
        <f t="shared" si="25"/>
        <v>4.3110319016750285E-4</v>
      </c>
      <c r="I74" s="48">
        <f t="shared" si="25"/>
        <v>203.52979999999997</v>
      </c>
      <c r="J74" s="49">
        <f t="shared" si="17"/>
        <v>3.2534631569785533E-2</v>
      </c>
      <c r="K74" s="50">
        <f t="shared" si="18"/>
        <v>1.3874104826442466</v>
      </c>
      <c r="L74" s="51">
        <f t="shared" ref="L74:L137" si="26">(F74*K74*I74)/G74/1000</f>
        <v>1041181.2893044689</v>
      </c>
      <c r="M74" s="49">
        <f t="shared" ref="M74:M137" si="27">(1.14-2*LOG((E74/1000)/(I74/1000)+(21.25/L74^0.9)))^-2</f>
        <v>1.9916230489883089E-2</v>
      </c>
      <c r="N74" s="43">
        <f t="shared" ref="N74:N137" si="28">(0.5*F74*K74^2*D74/(I74/1000)*M74/100000)</f>
        <v>0.73854675963599892</v>
      </c>
      <c r="O74" s="43">
        <f t="shared" ref="O74:O137" si="29">(0.5*F74*K74^2*D74/(I74/1000)*M74/100000)</f>
        <v>0.73854675963599892</v>
      </c>
      <c r="P74" s="52">
        <f t="shared" si="19"/>
        <v>12.221093745443076</v>
      </c>
      <c r="Q74" s="52">
        <f t="shared" si="10"/>
        <v>19.817814772336202</v>
      </c>
      <c r="R74" s="54">
        <f t="shared" si="20"/>
        <v>8.8031107970115379</v>
      </c>
      <c r="S74" s="54">
        <f t="shared" si="11"/>
        <v>24.712891240039742</v>
      </c>
      <c r="T74" s="54">
        <f t="shared" si="12"/>
        <v>12.959640505079076</v>
      </c>
      <c r="U74" s="54">
        <f t="shared" si="13"/>
        <v>11.753250734960663</v>
      </c>
      <c r="V74" s="54">
        <f t="shared" ref="V74:V137" si="30">T74*(F74/100)</f>
        <v>127.03455756325151</v>
      </c>
      <c r="W74" s="54">
        <f t="shared" ref="W74:W137" si="31">T74/3600/C$3*B74*100</f>
        <v>89.997503507493576</v>
      </c>
      <c r="X74" s="54">
        <f t="shared" ref="X74:X137" si="32">U74/3600/C$3*B74*100</f>
        <v>81.619796770560143</v>
      </c>
      <c r="Y74" s="54">
        <f t="shared" si="14"/>
        <v>171.61730027805373</v>
      </c>
      <c r="Z74" s="43">
        <f t="shared" si="21"/>
        <v>8.9375</v>
      </c>
      <c r="AA74" s="54">
        <f t="shared" si="22"/>
        <v>99.308310249470694</v>
      </c>
      <c r="AB74" s="54">
        <f t="shared" si="15"/>
        <v>19.817814772336202</v>
      </c>
      <c r="AC74" s="54">
        <f t="shared" ref="AC74:AC137" si="33">AA74</f>
        <v>99.308310249470694</v>
      </c>
      <c r="AD74" s="50"/>
      <c r="AE74" s="50"/>
      <c r="AF74" s="50"/>
      <c r="AG74" s="50"/>
    </row>
    <row r="75" spans="1:33" x14ac:dyDescent="0.25">
      <c r="A75" s="61">
        <f t="shared" ref="A75:A138" si="34">B75/J75/3600</f>
        <v>1.4087552593003119</v>
      </c>
      <c r="B75" s="43">
        <f t="shared" si="16"/>
        <v>165</v>
      </c>
      <c r="C75" s="42">
        <f t="shared" ref="C75:I90" si="35">C74</f>
        <v>203.52979999999997</v>
      </c>
      <c r="D75" s="51">
        <f t="shared" si="35"/>
        <v>800</v>
      </c>
      <c r="E75" s="56">
        <f t="shared" si="35"/>
        <v>0.2</v>
      </c>
      <c r="F75" s="57">
        <f t="shared" si="35"/>
        <v>980.23210993750001</v>
      </c>
      <c r="G75" s="58">
        <f t="shared" si="35"/>
        <v>2.6584931595742973E-4</v>
      </c>
      <c r="H75" s="58">
        <f t="shared" si="35"/>
        <v>4.3110319016750285E-4</v>
      </c>
      <c r="I75" s="48">
        <f t="shared" si="35"/>
        <v>203.52979999999997</v>
      </c>
      <c r="J75" s="49">
        <f t="shared" si="17"/>
        <v>3.2534631569785533E-2</v>
      </c>
      <c r="K75" s="50">
        <f t="shared" si="18"/>
        <v>1.4087552593003119</v>
      </c>
      <c r="L75" s="51">
        <f t="shared" si="26"/>
        <v>1057199.462986076</v>
      </c>
      <c r="M75" s="49">
        <f t="shared" si="27"/>
        <v>1.9911121033271837E-2</v>
      </c>
      <c r="N75" s="43">
        <f t="shared" si="28"/>
        <v>0.76125073229260054</v>
      </c>
      <c r="O75" s="43">
        <f t="shared" si="29"/>
        <v>0.76125073229260054</v>
      </c>
      <c r="P75" s="52">
        <f t="shared" si="19"/>
        <v>12.409110572296044</v>
      </c>
      <c r="Q75" s="52">
        <f t="shared" ref="Q75:Q138" si="36">(B75/3600)*H75/2/PI()/G$4/0.000000000001*(LN(G$3/(C75/2000))+C$4)/100000</f>
        <v>20.122704230372143</v>
      </c>
      <c r="R75" s="54">
        <f t="shared" si="20"/>
        <v>8.8031107970115379</v>
      </c>
      <c r="S75" s="54">
        <f t="shared" ref="S75:S138" si="37">O75+N75+P75+Q75-R75</f>
        <v>25.251205470241846</v>
      </c>
      <c r="T75" s="54">
        <f t="shared" ref="T75:T138" si="38">N75+P75</f>
        <v>13.170361304588644</v>
      </c>
      <c r="U75" s="54">
        <f t="shared" ref="U75:U138" si="39">O75+Q75-R75</f>
        <v>12.080844165653208</v>
      </c>
      <c r="V75" s="54">
        <f t="shared" si="30"/>
        <v>129.1001105023613</v>
      </c>
      <c r="W75" s="54">
        <f t="shared" si="31"/>
        <v>92.867932275945563</v>
      </c>
      <c r="X75" s="54">
        <f t="shared" si="32"/>
        <v>85.185439629605938</v>
      </c>
      <c r="Y75" s="54">
        <f t="shared" ref="Y75:Y138" si="40">X75+W75</f>
        <v>178.0533719055515</v>
      </c>
      <c r="Z75" s="43">
        <f t="shared" si="21"/>
        <v>9.0749999999999993</v>
      </c>
      <c r="AA75" s="54">
        <f t="shared" si="22"/>
        <v>97.719414846394571</v>
      </c>
      <c r="AB75" s="54">
        <f t="shared" ref="AB75:AB138" si="41">Q75</f>
        <v>20.122704230372143</v>
      </c>
      <c r="AC75" s="54">
        <f t="shared" si="33"/>
        <v>97.719414846394571</v>
      </c>
      <c r="AD75" s="50"/>
      <c r="AE75" s="50"/>
      <c r="AF75" s="50"/>
      <c r="AG75" s="50"/>
    </row>
    <row r="76" spans="1:33" x14ac:dyDescent="0.25">
      <c r="A76" s="61">
        <f t="shared" si="34"/>
        <v>1.4301000359563774</v>
      </c>
      <c r="B76" s="43">
        <f t="shared" ref="B76:B88" si="42">B75+2.5</f>
        <v>167.5</v>
      </c>
      <c r="C76" s="42">
        <f t="shared" si="35"/>
        <v>203.52979999999997</v>
      </c>
      <c r="D76" s="51">
        <f t="shared" si="35"/>
        <v>800</v>
      </c>
      <c r="E76" s="56">
        <f t="shared" si="35"/>
        <v>0.2</v>
      </c>
      <c r="F76" s="57">
        <f t="shared" si="35"/>
        <v>980.23210993750001</v>
      </c>
      <c r="G76" s="58">
        <f t="shared" si="35"/>
        <v>2.6584931595742973E-4</v>
      </c>
      <c r="H76" s="58">
        <f t="shared" si="35"/>
        <v>4.3110319016750285E-4</v>
      </c>
      <c r="I76" s="48">
        <f t="shared" si="35"/>
        <v>203.52979999999997</v>
      </c>
      <c r="J76" s="49">
        <f t="shared" ref="J76:J88" si="43">PI()*(I76/2000)^2</f>
        <v>3.2534631569785533E-2</v>
      </c>
      <c r="K76" s="50">
        <f t="shared" ref="K76:K88" si="44">B76/J76/3600</f>
        <v>1.4301000359563774</v>
      </c>
      <c r="L76" s="51">
        <f t="shared" si="26"/>
        <v>1073217.6366676833</v>
      </c>
      <c r="M76" s="49">
        <f t="shared" si="27"/>
        <v>1.9906153339091945E-2</v>
      </c>
      <c r="N76" s="43">
        <f t="shared" si="28"/>
        <v>0.78429796938811513</v>
      </c>
      <c r="O76" s="43">
        <f t="shared" si="29"/>
        <v>0.78429796938811513</v>
      </c>
      <c r="P76" s="52">
        <f t="shared" ref="P76:P88" si="45">(B76/3600)*G76/2/PI()/G$4/0.000000000001*(LN(G$3/(C76/2000))+C$4)/100000</f>
        <v>12.597127399149015</v>
      </c>
      <c r="Q76" s="52">
        <f t="shared" si="36"/>
        <v>20.427593688408084</v>
      </c>
      <c r="R76" s="54">
        <f t="shared" ref="R76:R88" si="46">R75</f>
        <v>8.8031107970115379</v>
      </c>
      <c r="S76" s="54">
        <f t="shared" si="37"/>
        <v>25.790206229321793</v>
      </c>
      <c r="T76" s="54">
        <f t="shared" si="38"/>
        <v>13.38142536853713</v>
      </c>
      <c r="U76" s="54">
        <f t="shared" si="39"/>
        <v>12.408780860784663</v>
      </c>
      <c r="V76" s="54">
        <f t="shared" si="30"/>
        <v>131.16902822972338</v>
      </c>
      <c r="W76" s="54">
        <f t="shared" si="31"/>
        <v>95.785843984186712</v>
      </c>
      <c r="X76" s="54">
        <f t="shared" si="32"/>
        <v>88.823538212881672</v>
      </c>
      <c r="Y76" s="54">
        <f t="shared" si="40"/>
        <v>184.60938219706838</v>
      </c>
      <c r="Z76" s="43">
        <f t="shared" ref="Z76:Z88" si="47">B76*(C$1-C$2)*1.1/1000</f>
        <v>9.2125000000000004</v>
      </c>
      <c r="AA76" s="54">
        <f t="shared" ref="AA76:AA88" si="48">Z76/(W76/1000)</f>
        <v>96.178094975296062</v>
      </c>
      <c r="AB76" s="54">
        <f t="shared" si="41"/>
        <v>20.427593688408084</v>
      </c>
      <c r="AC76" s="54">
        <f t="shared" si="33"/>
        <v>96.178094975296062</v>
      </c>
      <c r="AD76" s="50"/>
      <c r="AE76" s="50"/>
      <c r="AF76" s="50"/>
      <c r="AG76" s="50"/>
    </row>
    <row r="77" spans="1:33" x14ac:dyDescent="0.25">
      <c r="A77" s="61">
        <f t="shared" si="34"/>
        <v>1.4514448126124426</v>
      </c>
      <c r="B77" s="43">
        <f t="shared" si="42"/>
        <v>170</v>
      </c>
      <c r="C77" s="42">
        <f t="shared" si="35"/>
        <v>203.52979999999997</v>
      </c>
      <c r="D77" s="51">
        <f t="shared" si="35"/>
        <v>800</v>
      </c>
      <c r="E77" s="56">
        <f t="shared" si="35"/>
        <v>0.2</v>
      </c>
      <c r="F77" s="57">
        <f t="shared" si="35"/>
        <v>980.23210993750001</v>
      </c>
      <c r="G77" s="58">
        <f t="shared" si="35"/>
        <v>2.6584931595742973E-4</v>
      </c>
      <c r="H77" s="58">
        <f t="shared" si="35"/>
        <v>4.3110319016750285E-4</v>
      </c>
      <c r="I77" s="48">
        <f t="shared" si="35"/>
        <v>203.52979999999997</v>
      </c>
      <c r="J77" s="49">
        <f t="shared" si="43"/>
        <v>3.2534631569785533E-2</v>
      </c>
      <c r="K77" s="50">
        <f t="shared" si="44"/>
        <v>1.4514448126124426</v>
      </c>
      <c r="L77" s="51">
        <f t="shared" si="26"/>
        <v>1089235.8103492907</v>
      </c>
      <c r="M77" s="49">
        <f t="shared" si="27"/>
        <v>1.9901321483492881E-2</v>
      </c>
      <c r="N77" s="43">
        <f t="shared" si="28"/>
        <v>0.8076884653505777</v>
      </c>
      <c r="O77" s="43">
        <f t="shared" si="29"/>
        <v>0.8076884653505777</v>
      </c>
      <c r="P77" s="52">
        <f t="shared" si="45"/>
        <v>12.785144226001988</v>
      </c>
      <c r="Q77" s="52">
        <f t="shared" si="36"/>
        <v>20.732483146444029</v>
      </c>
      <c r="R77" s="54">
        <f t="shared" si="46"/>
        <v>8.8031107970115379</v>
      </c>
      <c r="S77" s="54">
        <f t="shared" si="37"/>
        <v>26.329893506135637</v>
      </c>
      <c r="T77" s="54">
        <f t="shared" si="38"/>
        <v>13.592832691352566</v>
      </c>
      <c r="U77" s="54">
        <f t="shared" si="39"/>
        <v>12.737060814783067</v>
      </c>
      <c r="V77" s="54">
        <f t="shared" si="30"/>
        <v>133.24131069071953</v>
      </c>
      <c r="W77" s="54">
        <f t="shared" si="31"/>
        <v>98.75134861239043</v>
      </c>
      <c r="X77" s="54">
        <f t="shared" si="32"/>
        <v>92.534202500560738</v>
      </c>
      <c r="Y77" s="54">
        <f t="shared" si="40"/>
        <v>191.28555111295117</v>
      </c>
      <c r="Z77" s="43">
        <f t="shared" si="47"/>
        <v>9.35</v>
      </c>
      <c r="AA77" s="54">
        <f t="shared" si="48"/>
        <v>94.682251243977902</v>
      </c>
      <c r="AB77" s="54">
        <f t="shared" si="41"/>
        <v>20.732483146444029</v>
      </c>
      <c r="AC77" s="54">
        <f t="shared" si="33"/>
        <v>94.682251243977902</v>
      </c>
      <c r="AD77" s="50"/>
      <c r="AE77" s="50"/>
      <c r="AF77" s="50"/>
      <c r="AG77" s="50"/>
    </row>
    <row r="78" spans="1:33" x14ac:dyDescent="0.25">
      <c r="A78" s="61">
        <f t="shared" si="34"/>
        <v>1.4727895892685079</v>
      </c>
      <c r="B78" s="43">
        <f t="shared" si="42"/>
        <v>172.5</v>
      </c>
      <c r="C78" s="42">
        <f t="shared" si="35"/>
        <v>203.52979999999997</v>
      </c>
      <c r="D78" s="51">
        <f t="shared" si="35"/>
        <v>800</v>
      </c>
      <c r="E78" s="56">
        <f t="shared" si="35"/>
        <v>0.2</v>
      </c>
      <c r="F78" s="57">
        <f t="shared" si="35"/>
        <v>980.23210993750001</v>
      </c>
      <c r="G78" s="58">
        <f t="shared" si="35"/>
        <v>2.6584931595742973E-4</v>
      </c>
      <c r="H78" s="58">
        <f t="shared" si="35"/>
        <v>4.3110319016750285E-4</v>
      </c>
      <c r="I78" s="48">
        <f t="shared" si="35"/>
        <v>203.52979999999997</v>
      </c>
      <c r="J78" s="49">
        <f t="shared" si="43"/>
        <v>3.2534631569785533E-2</v>
      </c>
      <c r="K78" s="50">
        <f t="shared" si="44"/>
        <v>1.4727895892685079</v>
      </c>
      <c r="L78" s="51">
        <f t="shared" si="26"/>
        <v>1105253.9840308977</v>
      </c>
      <c r="M78" s="49">
        <f t="shared" si="27"/>
        <v>1.9896619871090496E-2</v>
      </c>
      <c r="N78" s="43">
        <f t="shared" si="28"/>
        <v>0.83142221477222</v>
      </c>
      <c r="O78" s="43">
        <f t="shared" si="29"/>
        <v>0.83142221477222</v>
      </c>
      <c r="P78" s="52">
        <f t="shared" si="45"/>
        <v>12.973161052854961</v>
      </c>
      <c r="Q78" s="52">
        <f t="shared" si="36"/>
        <v>21.037372604479977</v>
      </c>
      <c r="R78" s="54">
        <f t="shared" si="46"/>
        <v>8.8031107970115379</v>
      </c>
      <c r="S78" s="54">
        <f t="shared" si="37"/>
        <v>26.870267289867844</v>
      </c>
      <c r="T78" s="54">
        <f t="shared" si="38"/>
        <v>13.80458326762718</v>
      </c>
      <c r="U78" s="54">
        <f t="shared" si="39"/>
        <v>13.06568402224066</v>
      </c>
      <c r="V78" s="54">
        <f t="shared" si="30"/>
        <v>135.31695783234099</v>
      </c>
      <c r="W78" s="54">
        <f t="shared" si="31"/>
        <v>101.76455613955933</v>
      </c>
      <c r="X78" s="54">
        <f t="shared" si="32"/>
        <v>96.317542471645893</v>
      </c>
      <c r="Y78" s="54">
        <f t="shared" si="40"/>
        <v>198.08209861120523</v>
      </c>
      <c r="Z78" s="43">
        <f t="shared" si="47"/>
        <v>9.4875000000000007</v>
      </c>
      <c r="AA78" s="54">
        <f t="shared" si="48"/>
        <v>93.229905970295761</v>
      </c>
      <c r="AB78" s="54">
        <f t="shared" si="41"/>
        <v>21.037372604479977</v>
      </c>
      <c r="AC78" s="54">
        <f t="shared" si="33"/>
        <v>93.229905970295761</v>
      </c>
      <c r="AD78" s="50"/>
      <c r="AE78" s="50"/>
      <c r="AF78" s="50"/>
      <c r="AG78" s="50"/>
    </row>
    <row r="79" spans="1:33" x14ac:dyDescent="0.25">
      <c r="A79" s="61">
        <f t="shared" si="34"/>
        <v>1.4941343659245732</v>
      </c>
      <c r="B79" s="43">
        <f t="shared" si="42"/>
        <v>175</v>
      </c>
      <c r="C79" s="42">
        <f t="shared" si="35"/>
        <v>203.52979999999997</v>
      </c>
      <c r="D79" s="51">
        <f t="shared" si="35"/>
        <v>800</v>
      </c>
      <c r="E79" s="56">
        <f t="shared" si="35"/>
        <v>0.2</v>
      </c>
      <c r="F79" s="57">
        <f t="shared" si="35"/>
        <v>980.23210993750001</v>
      </c>
      <c r="G79" s="58">
        <f t="shared" si="35"/>
        <v>2.6584931595742973E-4</v>
      </c>
      <c r="H79" s="58">
        <f t="shared" si="35"/>
        <v>4.3110319016750285E-4</v>
      </c>
      <c r="I79" s="48">
        <f t="shared" si="35"/>
        <v>203.52979999999997</v>
      </c>
      <c r="J79" s="49">
        <f t="shared" si="43"/>
        <v>3.2534631569785533E-2</v>
      </c>
      <c r="K79" s="50">
        <f t="shared" si="44"/>
        <v>1.4941343659245732</v>
      </c>
      <c r="L79" s="51">
        <f t="shared" si="26"/>
        <v>1121272.157712505</v>
      </c>
      <c r="M79" s="49">
        <f t="shared" si="27"/>
        <v>1.98920432123884E-2</v>
      </c>
      <c r="N79" s="43">
        <f t="shared" si="28"/>
        <v>0.8554992124022005</v>
      </c>
      <c r="O79" s="43">
        <f t="shared" si="29"/>
        <v>0.8554992124022005</v>
      </c>
      <c r="P79" s="52">
        <f t="shared" si="45"/>
        <v>13.161177879707925</v>
      </c>
      <c r="Q79" s="52">
        <f t="shared" si="36"/>
        <v>21.342262062515914</v>
      </c>
      <c r="R79" s="54">
        <f t="shared" si="46"/>
        <v>8.8031107970115379</v>
      </c>
      <c r="S79" s="54">
        <f t="shared" si="37"/>
        <v>27.411327570016699</v>
      </c>
      <c r="T79" s="54">
        <f t="shared" si="38"/>
        <v>14.016677092110125</v>
      </c>
      <c r="U79" s="54">
        <f t="shared" si="39"/>
        <v>13.394650477906577</v>
      </c>
      <c r="V79" s="54">
        <f t="shared" si="30"/>
        <v>137.39596960311729</v>
      </c>
      <c r="W79" s="54">
        <f t="shared" si="31"/>
        <v>104.82557654355861</v>
      </c>
      <c r="X79" s="54">
        <f t="shared" si="32"/>
        <v>100.17366810400219</v>
      </c>
      <c r="Y79" s="54">
        <f t="shared" si="40"/>
        <v>204.9992446475608</v>
      </c>
      <c r="Z79" s="43">
        <f t="shared" si="47"/>
        <v>9.625</v>
      </c>
      <c r="AA79" s="54">
        <f t="shared" si="48"/>
        <v>91.819194488288687</v>
      </c>
      <c r="AB79" s="54">
        <f t="shared" si="41"/>
        <v>21.342262062515914</v>
      </c>
      <c r="AC79" s="54">
        <f t="shared" si="33"/>
        <v>91.819194488288687</v>
      </c>
      <c r="AD79" s="50"/>
      <c r="AE79" s="50"/>
      <c r="AF79" s="50"/>
      <c r="AG79" s="50"/>
    </row>
    <row r="80" spans="1:33" x14ac:dyDescent="0.25">
      <c r="A80" s="61">
        <f t="shared" si="34"/>
        <v>1.5154791425806386</v>
      </c>
      <c r="B80" s="43">
        <f t="shared" si="42"/>
        <v>177.5</v>
      </c>
      <c r="C80" s="42">
        <f t="shared" si="35"/>
        <v>203.52979999999997</v>
      </c>
      <c r="D80" s="51">
        <f t="shared" si="35"/>
        <v>800</v>
      </c>
      <c r="E80" s="56">
        <f t="shared" si="35"/>
        <v>0.2</v>
      </c>
      <c r="F80" s="57">
        <f t="shared" si="35"/>
        <v>980.23210993750001</v>
      </c>
      <c r="G80" s="58">
        <f t="shared" si="35"/>
        <v>2.6584931595742973E-4</v>
      </c>
      <c r="H80" s="58">
        <f t="shared" si="35"/>
        <v>4.3110319016750285E-4</v>
      </c>
      <c r="I80" s="48">
        <f t="shared" si="35"/>
        <v>203.52979999999997</v>
      </c>
      <c r="J80" s="49">
        <f t="shared" si="43"/>
        <v>3.2534631569785533E-2</v>
      </c>
      <c r="K80" s="50">
        <f t="shared" si="44"/>
        <v>1.5154791425806386</v>
      </c>
      <c r="L80" s="51">
        <f t="shared" si="26"/>
        <v>1137290.3313941122</v>
      </c>
      <c r="M80" s="49">
        <f t="shared" si="27"/>
        <v>1.9887586503043338E-2</v>
      </c>
      <c r="N80" s="43">
        <f t="shared" si="28"/>
        <v>0.87991945313975684</v>
      </c>
      <c r="O80" s="43">
        <f t="shared" si="29"/>
        <v>0.87991945313975684</v>
      </c>
      <c r="P80" s="52">
        <f t="shared" si="45"/>
        <v>13.349194706560898</v>
      </c>
      <c r="Q80" s="52">
        <f t="shared" si="36"/>
        <v>21.647151520551851</v>
      </c>
      <c r="R80" s="54">
        <f t="shared" si="46"/>
        <v>8.8031107970115379</v>
      </c>
      <c r="S80" s="54">
        <f t="shared" si="37"/>
        <v>27.953074336380727</v>
      </c>
      <c r="T80" s="54">
        <f t="shared" si="38"/>
        <v>14.229114159700654</v>
      </c>
      <c r="U80" s="54">
        <f t="shared" si="39"/>
        <v>13.72396017668007</v>
      </c>
      <c r="V80" s="54">
        <f t="shared" si="30"/>
        <v>139.47834595304928</v>
      </c>
      <c r="W80" s="54">
        <f t="shared" si="31"/>
        <v>107.93451980114813</v>
      </c>
      <c r="X80" s="54">
        <f t="shared" si="32"/>
        <v>104.10268937438943</v>
      </c>
      <c r="Y80" s="54">
        <f t="shared" si="40"/>
        <v>212.03720917553755</v>
      </c>
      <c r="Z80" s="43">
        <f t="shared" si="47"/>
        <v>9.7624999999999993</v>
      </c>
      <c r="AA80" s="54">
        <f t="shared" si="48"/>
        <v>90.448357189023724</v>
      </c>
      <c r="AB80" s="54">
        <f t="shared" si="41"/>
        <v>21.647151520551851</v>
      </c>
      <c r="AC80" s="54">
        <f t="shared" si="33"/>
        <v>90.448357189023724</v>
      </c>
      <c r="AD80" s="50"/>
      <c r="AE80" s="50"/>
      <c r="AF80" s="50"/>
      <c r="AG80" s="50"/>
    </row>
    <row r="81" spans="1:33" x14ac:dyDescent="0.25">
      <c r="A81" s="61">
        <f t="shared" si="34"/>
        <v>1.5368239192367039</v>
      </c>
      <c r="B81" s="43">
        <f t="shared" si="42"/>
        <v>180</v>
      </c>
      <c r="C81" s="42">
        <f t="shared" si="35"/>
        <v>203.52979999999997</v>
      </c>
      <c r="D81" s="51">
        <f t="shared" si="35"/>
        <v>800</v>
      </c>
      <c r="E81" s="56">
        <f t="shared" si="35"/>
        <v>0.2</v>
      </c>
      <c r="F81" s="57">
        <f t="shared" si="35"/>
        <v>980.23210993750001</v>
      </c>
      <c r="G81" s="58">
        <f t="shared" si="35"/>
        <v>2.6584931595742973E-4</v>
      </c>
      <c r="H81" s="58">
        <f t="shared" si="35"/>
        <v>4.3110319016750285E-4</v>
      </c>
      <c r="I81" s="48">
        <f t="shared" si="35"/>
        <v>203.52979999999997</v>
      </c>
      <c r="J81" s="49">
        <f t="shared" si="43"/>
        <v>3.2534631569785533E-2</v>
      </c>
      <c r="K81" s="50">
        <f t="shared" si="44"/>
        <v>1.5368239192367039</v>
      </c>
      <c r="L81" s="51">
        <f t="shared" si="26"/>
        <v>1153308.5050757194</v>
      </c>
      <c r="M81" s="49">
        <f t="shared" si="27"/>
        <v>1.9883245004800931E-2</v>
      </c>
      <c r="N81" s="43">
        <f t="shared" si="28"/>
        <v>0.90468293202776084</v>
      </c>
      <c r="O81" s="43">
        <f t="shared" si="29"/>
        <v>0.90468293202776084</v>
      </c>
      <c r="P81" s="52">
        <f t="shared" si="45"/>
        <v>13.537211533413867</v>
      </c>
      <c r="Q81" s="52">
        <f t="shared" si="36"/>
        <v>21.952040978587792</v>
      </c>
      <c r="R81" s="54">
        <f t="shared" si="46"/>
        <v>8.8031107970115379</v>
      </c>
      <c r="S81" s="54">
        <f t="shared" si="37"/>
        <v>28.49550757904564</v>
      </c>
      <c r="T81" s="54">
        <f t="shared" si="38"/>
        <v>14.441894465441628</v>
      </c>
      <c r="U81" s="54">
        <f t="shared" si="39"/>
        <v>14.053613113604015</v>
      </c>
      <c r="V81" s="54">
        <f t="shared" si="30"/>
        <v>141.5640868335455</v>
      </c>
      <c r="W81" s="54">
        <f t="shared" si="31"/>
        <v>111.09149588801253</v>
      </c>
      <c r="X81" s="54">
        <f t="shared" si="32"/>
        <v>108.1047162584924</v>
      </c>
      <c r="Y81" s="54">
        <f t="shared" si="40"/>
        <v>219.19621214650493</v>
      </c>
      <c r="Z81" s="43">
        <f t="shared" si="47"/>
        <v>9.9</v>
      </c>
      <c r="AA81" s="54">
        <f t="shared" si="48"/>
        <v>89.115732224722635</v>
      </c>
      <c r="AB81" s="54">
        <f t="shared" si="41"/>
        <v>21.952040978587792</v>
      </c>
      <c r="AC81" s="54">
        <f t="shared" si="33"/>
        <v>89.115732224722635</v>
      </c>
      <c r="AD81" s="50"/>
      <c r="AE81" s="50"/>
      <c r="AF81" s="50"/>
      <c r="AG81" s="50"/>
    </row>
    <row r="82" spans="1:33" x14ac:dyDescent="0.25">
      <c r="A82" s="61">
        <f t="shared" si="34"/>
        <v>1.5581686958927692</v>
      </c>
      <c r="B82" s="43">
        <f t="shared" si="42"/>
        <v>182.5</v>
      </c>
      <c r="C82" s="42">
        <f t="shared" si="35"/>
        <v>203.52979999999997</v>
      </c>
      <c r="D82" s="51">
        <f t="shared" si="35"/>
        <v>800</v>
      </c>
      <c r="E82" s="56">
        <f t="shared" si="35"/>
        <v>0.2</v>
      </c>
      <c r="F82" s="57">
        <f t="shared" si="35"/>
        <v>980.23210993750001</v>
      </c>
      <c r="G82" s="58">
        <f t="shared" si="35"/>
        <v>2.6584931595742973E-4</v>
      </c>
      <c r="H82" s="58">
        <f t="shared" si="35"/>
        <v>4.3110319016750285E-4</v>
      </c>
      <c r="I82" s="48">
        <f t="shared" si="35"/>
        <v>203.52979999999997</v>
      </c>
      <c r="J82" s="49">
        <f t="shared" si="43"/>
        <v>3.2534631569785533E-2</v>
      </c>
      <c r="K82" s="50">
        <f t="shared" si="44"/>
        <v>1.5581686958927692</v>
      </c>
      <c r="L82" s="51">
        <f t="shared" si="26"/>
        <v>1169326.6787573264</v>
      </c>
      <c r="M82" s="49">
        <f t="shared" si="27"/>
        <v>1.9879014227946325E-2</v>
      </c>
      <c r="N82" s="43">
        <f t="shared" si="28"/>
        <v>0.92978964424663524</v>
      </c>
      <c r="O82" s="43">
        <f t="shared" si="29"/>
        <v>0.92978964424663524</v>
      </c>
      <c r="P82" s="52">
        <f t="shared" si="45"/>
        <v>13.72522836026684</v>
      </c>
      <c r="Q82" s="52">
        <f t="shared" si="36"/>
        <v>22.256930436623733</v>
      </c>
      <c r="R82" s="54">
        <f t="shared" si="46"/>
        <v>8.8031107970115379</v>
      </c>
      <c r="S82" s="54">
        <f t="shared" si="37"/>
        <v>29.038627288372307</v>
      </c>
      <c r="T82" s="54">
        <f t="shared" si="38"/>
        <v>14.655018004513476</v>
      </c>
      <c r="U82" s="54">
        <f t="shared" si="39"/>
        <v>14.383609283858831</v>
      </c>
      <c r="V82" s="54">
        <f t="shared" si="30"/>
        <v>143.65319219736296</v>
      </c>
      <c r="W82" s="54">
        <f t="shared" si="31"/>
        <v>114.29661477879101</v>
      </c>
      <c r="X82" s="54">
        <f t="shared" si="32"/>
        <v>112.17985873095029</v>
      </c>
      <c r="Y82" s="54">
        <f t="shared" si="40"/>
        <v>226.47647350974131</v>
      </c>
      <c r="Z82" s="43">
        <f t="shared" si="47"/>
        <v>10.0375</v>
      </c>
      <c r="AA82" s="54">
        <f t="shared" si="48"/>
        <v>87.819748812565606</v>
      </c>
      <c r="AB82" s="54">
        <f t="shared" si="41"/>
        <v>22.256930436623733</v>
      </c>
      <c r="AC82" s="54">
        <f t="shared" si="33"/>
        <v>87.819748812565606</v>
      </c>
      <c r="AD82" s="50"/>
      <c r="AE82" s="50"/>
      <c r="AF82" s="50"/>
      <c r="AG82" s="50"/>
    </row>
    <row r="83" spans="1:33" x14ac:dyDescent="0.25">
      <c r="A83" s="61">
        <f t="shared" si="34"/>
        <v>1.5795134725488347</v>
      </c>
      <c r="B83" s="43">
        <f t="shared" si="42"/>
        <v>185</v>
      </c>
      <c r="C83" s="42">
        <f t="shared" si="35"/>
        <v>203.52979999999997</v>
      </c>
      <c r="D83" s="51">
        <f t="shared" si="35"/>
        <v>800</v>
      </c>
      <c r="E83" s="56">
        <f t="shared" si="35"/>
        <v>0.2</v>
      </c>
      <c r="F83" s="57">
        <f t="shared" si="35"/>
        <v>980.23210993750001</v>
      </c>
      <c r="G83" s="58">
        <f t="shared" si="35"/>
        <v>2.6584931595742973E-4</v>
      </c>
      <c r="H83" s="58">
        <f t="shared" si="35"/>
        <v>4.3110319016750285E-4</v>
      </c>
      <c r="I83" s="48">
        <f t="shared" si="35"/>
        <v>203.52979999999997</v>
      </c>
      <c r="J83" s="49">
        <f t="shared" si="43"/>
        <v>3.2534631569785533E-2</v>
      </c>
      <c r="K83" s="50">
        <f t="shared" si="44"/>
        <v>1.5795134725488347</v>
      </c>
      <c r="L83" s="51">
        <f t="shared" si="26"/>
        <v>1185344.8524389339</v>
      </c>
      <c r="M83" s="49">
        <f t="shared" si="27"/>
        <v>1.9874889915130766E-2</v>
      </c>
      <c r="N83" s="43">
        <f t="shared" si="28"/>
        <v>0.95523958510861307</v>
      </c>
      <c r="O83" s="43">
        <f t="shared" si="29"/>
        <v>0.95523958510861307</v>
      </c>
      <c r="P83" s="52">
        <f t="shared" si="45"/>
        <v>13.913245187119808</v>
      </c>
      <c r="Q83" s="52">
        <f t="shared" si="36"/>
        <v>22.561819894659674</v>
      </c>
      <c r="R83" s="54">
        <f t="shared" si="46"/>
        <v>8.8031107970115379</v>
      </c>
      <c r="S83" s="54">
        <f t="shared" si="37"/>
        <v>29.582433454985168</v>
      </c>
      <c r="T83" s="54">
        <f t="shared" si="38"/>
        <v>14.86848477222842</v>
      </c>
      <c r="U83" s="54">
        <f t="shared" si="39"/>
        <v>14.713948682756751</v>
      </c>
      <c r="V83" s="54">
        <f t="shared" si="30"/>
        <v>145.74566199855053</v>
      </c>
      <c r="W83" s="54">
        <f t="shared" si="31"/>
        <v>117.54998644710501</v>
      </c>
      <c r="X83" s="54">
        <f t="shared" si="32"/>
        <v>116.32822676538457</v>
      </c>
      <c r="Y83" s="54">
        <f t="shared" si="40"/>
        <v>233.87821321248958</v>
      </c>
      <c r="Z83" s="43">
        <f t="shared" si="47"/>
        <v>10.175000000000001</v>
      </c>
      <c r="AA83" s="54">
        <f t="shared" si="48"/>
        <v>86.558921081445916</v>
      </c>
      <c r="AB83" s="54">
        <f t="shared" si="41"/>
        <v>22.561819894659674</v>
      </c>
      <c r="AC83" s="54">
        <f t="shared" si="33"/>
        <v>86.558921081445916</v>
      </c>
      <c r="AD83" s="50"/>
      <c r="AE83" s="50"/>
      <c r="AF83" s="50"/>
      <c r="AG83" s="50"/>
    </row>
    <row r="84" spans="1:33" x14ac:dyDescent="0.25">
      <c r="A84" s="61">
        <f t="shared" si="34"/>
        <v>1.6008582492048999</v>
      </c>
      <c r="B84" s="43">
        <f t="shared" si="42"/>
        <v>187.5</v>
      </c>
      <c r="C84" s="42">
        <f t="shared" si="35"/>
        <v>203.52979999999997</v>
      </c>
      <c r="D84" s="51">
        <f t="shared" si="35"/>
        <v>800</v>
      </c>
      <c r="E84" s="56">
        <f t="shared" si="35"/>
        <v>0.2</v>
      </c>
      <c r="F84" s="57">
        <f t="shared" si="35"/>
        <v>980.23210993750001</v>
      </c>
      <c r="G84" s="58">
        <f t="shared" si="35"/>
        <v>2.6584931595742973E-4</v>
      </c>
      <c r="H84" s="58">
        <f t="shared" si="35"/>
        <v>4.3110319016750285E-4</v>
      </c>
      <c r="I84" s="48">
        <f t="shared" si="35"/>
        <v>203.52979999999997</v>
      </c>
      <c r="J84" s="49">
        <f t="shared" si="43"/>
        <v>3.2534631569785533E-2</v>
      </c>
      <c r="K84" s="50">
        <f t="shared" si="44"/>
        <v>1.6008582492048999</v>
      </c>
      <c r="L84" s="51">
        <f t="shared" si="26"/>
        <v>1201363.0261205409</v>
      </c>
      <c r="M84" s="49">
        <f t="shared" si="27"/>
        <v>1.9870868026449582E-2</v>
      </c>
      <c r="N84" s="43">
        <f t="shared" si="28"/>
        <v>0.98103275005231216</v>
      </c>
      <c r="O84" s="43">
        <f t="shared" si="29"/>
        <v>0.98103275005231216</v>
      </c>
      <c r="P84" s="52">
        <f t="shared" si="45"/>
        <v>14.101262013972779</v>
      </c>
      <c r="Q84" s="52">
        <f t="shared" si="36"/>
        <v>22.866709352695622</v>
      </c>
      <c r="R84" s="54">
        <f t="shared" si="46"/>
        <v>8.8031107970115379</v>
      </c>
      <c r="S84" s="54">
        <f t="shared" si="37"/>
        <v>30.126926069761485</v>
      </c>
      <c r="T84" s="54">
        <f t="shared" si="38"/>
        <v>15.082294764025091</v>
      </c>
      <c r="U84" s="54">
        <f t="shared" si="39"/>
        <v>15.044631305736395</v>
      </c>
      <c r="V84" s="54">
        <f t="shared" si="30"/>
        <v>147.84149619239625</v>
      </c>
      <c r="W84" s="54">
        <f t="shared" si="31"/>
        <v>120.85172086558566</v>
      </c>
      <c r="X84" s="54">
        <f t="shared" si="32"/>
        <v>120.54993033442622</v>
      </c>
      <c r="Y84" s="54">
        <f t="shared" si="40"/>
        <v>241.40165120001188</v>
      </c>
      <c r="Z84" s="43">
        <f t="shared" si="47"/>
        <v>10.3125</v>
      </c>
      <c r="AA84" s="54">
        <f t="shared" si="48"/>
        <v>85.331842410997382</v>
      </c>
      <c r="AB84" s="54">
        <f t="shared" si="41"/>
        <v>22.866709352695622</v>
      </c>
      <c r="AC84" s="54">
        <f t="shared" si="33"/>
        <v>85.331842410997382</v>
      </c>
      <c r="AD84" s="50"/>
      <c r="AE84" s="50"/>
      <c r="AF84" s="50"/>
      <c r="AG84" s="50"/>
    </row>
    <row r="85" spans="1:33" x14ac:dyDescent="0.25">
      <c r="A85" s="61">
        <f t="shared" si="34"/>
        <v>1.6222030258609652</v>
      </c>
      <c r="B85" s="43">
        <f t="shared" si="42"/>
        <v>190</v>
      </c>
      <c r="C85" s="42">
        <f t="shared" si="35"/>
        <v>203.52979999999997</v>
      </c>
      <c r="D85" s="51">
        <f t="shared" si="35"/>
        <v>800</v>
      </c>
      <c r="E85" s="56">
        <f t="shared" si="35"/>
        <v>0.2</v>
      </c>
      <c r="F85" s="57">
        <f t="shared" si="35"/>
        <v>980.23210993750001</v>
      </c>
      <c r="G85" s="58">
        <f t="shared" si="35"/>
        <v>2.6584931595742973E-4</v>
      </c>
      <c r="H85" s="58">
        <f t="shared" si="35"/>
        <v>4.3110319016750285E-4</v>
      </c>
      <c r="I85" s="48">
        <f t="shared" si="35"/>
        <v>203.52979999999997</v>
      </c>
      <c r="J85" s="49">
        <f t="shared" si="43"/>
        <v>3.2534631569785533E-2</v>
      </c>
      <c r="K85" s="50">
        <f t="shared" si="44"/>
        <v>1.6222030258609652</v>
      </c>
      <c r="L85" s="51">
        <f t="shared" si="26"/>
        <v>1217381.1998021482</v>
      </c>
      <c r="M85" s="49">
        <f t="shared" si="27"/>
        <v>1.9866944725659755E-2</v>
      </c>
      <c r="N85" s="43">
        <f t="shared" si="28"/>
        <v>1.0071691346376113</v>
      </c>
      <c r="O85" s="43">
        <f t="shared" si="29"/>
        <v>1.0071691346376113</v>
      </c>
      <c r="P85" s="52">
        <f t="shared" si="45"/>
        <v>14.289278840825748</v>
      </c>
      <c r="Q85" s="52">
        <f t="shared" si="36"/>
        <v>23.17159881073156</v>
      </c>
      <c r="R85" s="54">
        <f t="shared" si="46"/>
        <v>8.8031107970115379</v>
      </c>
      <c r="S85" s="54">
        <f t="shared" si="37"/>
        <v>30.672105123820987</v>
      </c>
      <c r="T85" s="54">
        <f t="shared" si="38"/>
        <v>15.296447975463359</v>
      </c>
      <c r="U85" s="54">
        <f t="shared" si="39"/>
        <v>15.375657148357632</v>
      </c>
      <c r="V85" s="54">
        <f t="shared" si="30"/>
        <v>149.94069473537647</v>
      </c>
      <c r="W85" s="54">
        <f t="shared" si="31"/>
        <v>124.20192800589906</v>
      </c>
      <c r="X85" s="54">
        <f t="shared" si="32"/>
        <v>124.84507940974146</v>
      </c>
      <c r="Y85" s="54">
        <f t="shared" si="40"/>
        <v>249.04700741564051</v>
      </c>
      <c r="Z85" s="43">
        <f t="shared" si="47"/>
        <v>10.45</v>
      </c>
      <c r="AA85" s="54">
        <f t="shared" si="48"/>
        <v>84.137180217554018</v>
      </c>
      <c r="AB85" s="54">
        <f t="shared" si="41"/>
        <v>23.17159881073156</v>
      </c>
      <c r="AC85" s="54">
        <f t="shared" si="33"/>
        <v>84.137180217554018</v>
      </c>
      <c r="AD85" s="50"/>
      <c r="AE85" s="50"/>
      <c r="AF85" s="50"/>
      <c r="AG85" s="50"/>
    </row>
    <row r="86" spans="1:33" x14ac:dyDescent="0.25">
      <c r="A86" s="61">
        <f t="shared" si="34"/>
        <v>1.6435478025170305</v>
      </c>
      <c r="B86" s="43">
        <f t="shared" si="42"/>
        <v>192.5</v>
      </c>
      <c r="C86" s="42">
        <f t="shared" si="35"/>
        <v>203.52979999999997</v>
      </c>
      <c r="D86" s="51">
        <f t="shared" si="35"/>
        <v>800</v>
      </c>
      <c r="E86" s="56">
        <f t="shared" si="35"/>
        <v>0.2</v>
      </c>
      <c r="F86" s="57">
        <f t="shared" si="35"/>
        <v>980.23210993750001</v>
      </c>
      <c r="G86" s="58">
        <f t="shared" si="35"/>
        <v>2.6584931595742973E-4</v>
      </c>
      <c r="H86" s="58">
        <f t="shared" si="35"/>
        <v>4.3110319016750285E-4</v>
      </c>
      <c r="I86" s="48">
        <f t="shared" si="35"/>
        <v>203.52979999999997</v>
      </c>
      <c r="J86" s="49">
        <f t="shared" si="43"/>
        <v>3.2534631569785533E-2</v>
      </c>
      <c r="K86" s="50">
        <f t="shared" si="44"/>
        <v>1.6435478025170305</v>
      </c>
      <c r="L86" s="51">
        <f t="shared" si="26"/>
        <v>1233399.3734837554</v>
      </c>
      <c r="M86" s="49">
        <f t="shared" si="27"/>
        <v>1.9863116367436404E-2</v>
      </c>
      <c r="N86" s="43">
        <f t="shared" si="28"/>
        <v>1.0336487345407943</v>
      </c>
      <c r="O86" s="43">
        <f t="shared" si="29"/>
        <v>1.0336487345407943</v>
      </c>
      <c r="P86" s="52">
        <f t="shared" si="45"/>
        <v>14.477295667678719</v>
      </c>
      <c r="Q86" s="52">
        <f t="shared" si="36"/>
        <v>23.476488268767497</v>
      </c>
      <c r="R86" s="54">
        <f t="shared" si="46"/>
        <v>8.8031107970115379</v>
      </c>
      <c r="S86" s="54">
        <f t="shared" si="37"/>
        <v>31.217970608516271</v>
      </c>
      <c r="T86" s="54">
        <f t="shared" si="38"/>
        <v>15.510944402219513</v>
      </c>
      <c r="U86" s="54">
        <f t="shared" si="39"/>
        <v>15.707026206296753</v>
      </c>
      <c r="V86" s="54">
        <f t="shared" si="30"/>
        <v>152.04325758510888</v>
      </c>
      <c r="W86" s="54">
        <f t="shared" si="31"/>
        <v>127.60071783877164</v>
      </c>
      <c r="X86" s="54">
        <f t="shared" si="32"/>
        <v>129.2137839620566</v>
      </c>
      <c r="Y86" s="54">
        <f t="shared" si="40"/>
        <v>256.81450180082822</v>
      </c>
      <c r="Z86" s="43">
        <f t="shared" si="47"/>
        <v>10.5875</v>
      </c>
      <c r="AA86" s="54">
        <f t="shared" si="48"/>
        <v>82.973671146409302</v>
      </c>
      <c r="AB86" s="54">
        <f t="shared" si="41"/>
        <v>23.476488268767497</v>
      </c>
      <c r="AC86" s="54">
        <f t="shared" si="33"/>
        <v>82.973671146409302</v>
      </c>
      <c r="AD86" s="50"/>
      <c r="AE86" s="50"/>
      <c r="AF86" s="50"/>
      <c r="AG86" s="50"/>
    </row>
    <row r="87" spans="1:33" x14ac:dyDescent="0.25">
      <c r="A87" s="61">
        <f t="shared" si="34"/>
        <v>1.664892579173096</v>
      </c>
      <c r="B87" s="43">
        <f t="shared" si="42"/>
        <v>195</v>
      </c>
      <c r="C87" s="42">
        <f t="shared" si="35"/>
        <v>203.52979999999997</v>
      </c>
      <c r="D87" s="51">
        <f t="shared" si="35"/>
        <v>800</v>
      </c>
      <c r="E87" s="56">
        <f t="shared" si="35"/>
        <v>0.2</v>
      </c>
      <c r="F87" s="57">
        <f t="shared" si="35"/>
        <v>980.23210993750001</v>
      </c>
      <c r="G87" s="58">
        <f t="shared" si="35"/>
        <v>2.6584931595742973E-4</v>
      </c>
      <c r="H87" s="58">
        <f t="shared" si="35"/>
        <v>4.3110319016750285E-4</v>
      </c>
      <c r="I87" s="48">
        <f t="shared" si="35"/>
        <v>203.52979999999997</v>
      </c>
      <c r="J87" s="49">
        <f t="shared" si="43"/>
        <v>3.2534631569785533E-2</v>
      </c>
      <c r="K87" s="50">
        <f t="shared" si="44"/>
        <v>1.664892579173096</v>
      </c>
      <c r="L87" s="51">
        <f t="shared" si="26"/>
        <v>1249417.5471653626</v>
      </c>
      <c r="M87" s="49">
        <f t="shared" si="27"/>
        <v>1.9859379485577956E-2</v>
      </c>
      <c r="N87" s="43">
        <f t="shared" si="28"/>
        <v>1.0604715455499589</v>
      </c>
      <c r="O87" s="43">
        <f t="shared" si="29"/>
        <v>1.0604715455499589</v>
      </c>
      <c r="P87" s="52">
        <f t="shared" si="45"/>
        <v>14.66531249453169</v>
      </c>
      <c r="Q87" s="52">
        <f t="shared" si="36"/>
        <v>23.781377726803445</v>
      </c>
      <c r="R87" s="54">
        <f t="shared" si="46"/>
        <v>8.8031107970115379</v>
      </c>
      <c r="S87" s="54">
        <f t="shared" si="37"/>
        <v>31.764522515423511</v>
      </c>
      <c r="T87" s="54">
        <f t="shared" si="38"/>
        <v>15.725784040081649</v>
      </c>
      <c r="U87" s="54">
        <f t="shared" si="39"/>
        <v>16.038738475341866</v>
      </c>
      <c r="V87" s="54">
        <f t="shared" si="30"/>
        <v>154.14918470030699</v>
      </c>
      <c r="W87" s="54">
        <f t="shared" si="31"/>
        <v>131.04820033401376</v>
      </c>
      <c r="X87" s="54">
        <f t="shared" si="32"/>
        <v>133.65615396118221</v>
      </c>
      <c r="Y87" s="54">
        <f t="shared" si="40"/>
        <v>264.70435429519597</v>
      </c>
      <c r="Z87" s="43">
        <f t="shared" si="47"/>
        <v>10.725</v>
      </c>
      <c r="AA87" s="54">
        <f t="shared" si="48"/>
        <v>81.840116633912359</v>
      </c>
      <c r="AB87" s="54">
        <f t="shared" si="41"/>
        <v>23.781377726803445</v>
      </c>
      <c r="AC87" s="54">
        <f t="shared" si="33"/>
        <v>81.840116633912359</v>
      </c>
      <c r="AD87" s="50"/>
      <c r="AE87" s="50"/>
      <c r="AF87" s="50"/>
      <c r="AG87" s="50"/>
    </row>
    <row r="88" spans="1:33" x14ac:dyDescent="0.25">
      <c r="A88" s="61">
        <f t="shared" si="34"/>
        <v>1.6862373558291612</v>
      </c>
      <c r="B88" s="43">
        <f t="shared" si="42"/>
        <v>197.5</v>
      </c>
      <c r="C88" s="42">
        <f t="shared" si="35"/>
        <v>203.52979999999997</v>
      </c>
      <c r="D88" s="51">
        <f t="shared" si="35"/>
        <v>800</v>
      </c>
      <c r="E88" s="56">
        <f t="shared" si="35"/>
        <v>0.2</v>
      </c>
      <c r="F88" s="57">
        <f t="shared" si="35"/>
        <v>980.23210993750001</v>
      </c>
      <c r="G88" s="58">
        <f t="shared" si="35"/>
        <v>2.6584931595742973E-4</v>
      </c>
      <c r="H88" s="58">
        <f t="shared" si="35"/>
        <v>4.3110319016750285E-4</v>
      </c>
      <c r="I88" s="48">
        <f t="shared" si="35"/>
        <v>203.52979999999997</v>
      </c>
      <c r="J88" s="49">
        <f t="shared" si="43"/>
        <v>3.2534631569785533E-2</v>
      </c>
      <c r="K88" s="50">
        <f t="shared" si="44"/>
        <v>1.6862373558291612</v>
      </c>
      <c r="L88" s="51">
        <f t="shared" si="26"/>
        <v>1265435.7208469699</v>
      </c>
      <c r="M88" s="49">
        <f t="shared" si="27"/>
        <v>1.985573078207814E-2</v>
      </c>
      <c r="N88" s="43">
        <f t="shared" si="28"/>
        <v>1.0876375635606583</v>
      </c>
      <c r="O88" s="43">
        <f t="shared" si="29"/>
        <v>1.0876375635606583</v>
      </c>
      <c r="P88" s="52">
        <f t="shared" si="45"/>
        <v>14.85332932138466</v>
      </c>
      <c r="Q88" s="52">
        <f t="shared" si="36"/>
        <v>24.086267184839379</v>
      </c>
      <c r="R88" s="54">
        <f t="shared" si="46"/>
        <v>8.8031107970115379</v>
      </c>
      <c r="S88" s="54">
        <f t="shared" si="37"/>
        <v>32.311760836333818</v>
      </c>
      <c r="T88" s="54">
        <f t="shared" si="38"/>
        <v>15.940966884945318</v>
      </c>
      <c r="U88" s="54">
        <f t="shared" si="39"/>
        <v>16.370793951388499</v>
      </c>
      <c r="V88" s="54">
        <f t="shared" si="30"/>
        <v>156.25847604073766</v>
      </c>
      <c r="W88" s="54">
        <f t="shared" si="31"/>
        <v>134.54448546054275</v>
      </c>
      <c r="X88" s="54">
        <f t="shared" si="32"/>
        <v>138.17229937603543</v>
      </c>
      <c r="Y88" s="54">
        <f t="shared" si="40"/>
        <v>272.7167848365782</v>
      </c>
      <c r="Z88" s="43">
        <f t="shared" si="47"/>
        <v>10.862500000000001</v>
      </c>
      <c r="AA88" s="54">
        <f t="shared" si="48"/>
        <v>80.735378806629711</v>
      </c>
      <c r="AB88" s="54">
        <f t="shared" si="41"/>
        <v>24.086267184839379</v>
      </c>
      <c r="AC88" s="54">
        <f t="shared" si="33"/>
        <v>80.735378806629711</v>
      </c>
      <c r="AD88" s="50"/>
      <c r="AE88" s="50"/>
      <c r="AF88" s="50"/>
      <c r="AG88" s="50"/>
    </row>
    <row r="89" spans="1:33" x14ac:dyDescent="0.25">
      <c r="A89" s="61">
        <f t="shared" si="34"/>
        <v>1.7075821324852265</v>
      </c>
      <c r="B89" s="43">
        <f>B88+2.5</f>
        <v>200</v>
      </c>
      <c r="C89" s="42">
        <f t="shared" si="35"/>
        <v>203.52979999999997</v>
      </c>
      <c r="D89" s="51">
        <f t="shared" si="35"/>
        <v>800</v>
      </c>
      <c r="E89" s="56">
        <f t="shared" si="35"/>
        <v>0.2</v>
      </c>
      <c r="F89" s="57">
        <f t="shared" si="35"/>
        <v>980.23210993750001</v>
      </c>
      <c r="G89" s="58">
        <f t="shared" si="35"/>
        <v>2.6584931595742973E-4</v>
      </c>
      <c r="H89" s="58">
        <f t="shared" si="35"/>
        <v>4.3110319016750285E-4</v>
      </c>
      <c r="I89" s="48">
        <f t="shared" si="35"/>
        <v>203.52979999999997</v>
      </c>
      <c r="J89" s="49">
        <f>PI()*(I89/2000)^2</f>
        <v>3.2534631569785533E-2</v>
      </c>
      <c r="K89" s="50">
        <f>B89/J89/3600</f>
        <v>1.7075821324852265</v>
      </c>
      <c r="L89" s="51">
        <f t="shared" si="26"/>
        <v>1281453.8945285769</v>
      </c>
      <c r="M89" s="49">
        <f t="shared" si="27"/>
        <v>1.9852167116991368E-2</v>
      </c>
      <c r="N89" s="43">
        <f t="shared" si="28"/>
        <v>1.1151467845717769</v>
      </c>
      <c r="O89" s="43">
        <f t="shared" si="29"/>
        <v>1.1151467845717769</v>
      </c>
      <c r="P89" s="52">
        <f>(B89/3600)*G89/2/PI()/G$4/0.000000000001*(LN(G$3/(C89/2000))+C$4)/100000</f>
        <v>15.041346148237627</v>
      </c>
      <c r="Q89" s="52">
        <f t="shared" si="36"/>
        <v>24.391156642875327</v>
      </c>
      <c r="R89" s="54">
        <f>R88</f>
        <v>8.8031107970115379</v>
      </c>
      <c r="S89" s="54">
        <f t="shared" si="37"/>
        <v>32.859685563244966</v>
      </c>
      <c r="T89" s="54">
        <f t="shared" si="38"/>
        <v>16.156492932809403</v>
      </c>
      <c r="U89" s="54">
        <f t="shared" si="39"/>
        <v>16.703192630435566</v>
      </c>
      <c r="V89" s="54">
        <f t="shared" si="30"/>
        <v>158.3711315671807</v>
      </c>
      <c r="W89" s="54">
        <f t="shared" si="31"/>
        <v>138.08968318640515</v>
      </c>
      <c r="X89" s="54">
        <f t="shared" si="32"/>
        <v>142.76233017466296</v>
      </c>
      <c r="Y89" s="54">
        <f t="shared" si="40"/>
        <v>280.85201336106809</v>
      </c>
      <c r="Z89" s="43">
        <f>B89*(C$1-C$2)*1.1/1000</f>
        <v>11</v>
      </c>
      <c r="AA89" s="54">
        <f>Z89/(W89/1000)</f>
        <v>79.658376688077908</v>
      </c>
      <c r="AB89" s="54">
        <f t="shared" si="41"/>
        <v>24.391156642875327</v>
      </c>
      <c r="AC89" s="54">
        <f t="shared" si="33"/>
        <v>79.658376688077908</v>
      </c>
      <c r="AD89" s="50"/>
      <c r="AE89" s="50"/>
      <c r="AF89" s="50"/>
      <c r="AG89" s="50"/>
    </row>
    <row r="90" spans="1:33" x14ac:dyDescent="0.25">
      <c r="A90" s="61">
        <f t="shared" si="34"/>
        <v>1.7289269091412918</v>
      </c>
      <c r="B90" s="43">
        <f t="shared" ref="B90:B153" si="49">B89+2.5</f>
        <v>202.5</v>
      </c>
      <c r="C90" s="42">
        <f t="shared" si="35"/>
        <v>203.52979999999997</v>
      </c>
      <c r="D90" s="51">
        <f t="shared" si="35"/>
        <v>800</v>
      </c>
      <c r="E90" s="56">
        <f t="shared" si="35"/>
        <v>0.2</v>
      </c>
      <c r="F90" s="57">
        <f t="shared" si="35"/>
        <v>980.23210993750001</v>
      </c>
      <c r="G90" s="58">
        <f t="shared" si="35"/>
        <v>2.6584931595742973E-4</v>
      </c>
      <c r="H90" s="58">
        <f t="shared" si="35"/>
        <v>4.3110319016750285E-4</v>
      </c>
      <c r="I90" s="48">
        <f t="shared" si="35"/>
        <v>203.52979999999997</v>
      </c>
      <c r="J90" s="49">
        <f t="shared" ref="J90:J153" si="50">PI()*(I90/2000)^2</f>
        <v>3.2534631569785533E-2</v>
      </c>
      <c r="K90" s="50">
        <f t="shared" ref="K90:K153" si="51">B90/J90/3600</f>
        <v>1.7289269091412918</v>
      </c>
      <c r="L90" s="51">
        <f t="shared" si="26"/>
        <v>1297472.0682101841</v>
      </c>
      <c r="M90" s="49">
        <f t="shared" si="27"/>
        <v>1.9848685499024826E-2</v>
      </c>
      <c r="N90" s="43">
        <f t="shared" si="28"/>
        <v>1.1429992046816078</v>
      </c>
      <c r="O90" s="43">
        <f t="shared" si="29"/>
        <v>1.1429992046816078</v>
      </c>
      <c r="P90" s="52">
        <f t="shared" ref="P90:P153" si="52">(B90/3600)*G90/2/PI()/G$4/0.000000000001*(LN(G$3/(C90/2000))+C$4)/100000</f>
        <v>15.2293629750906</v>
      </c>
      <c r="Q90" s="52">
        <f t="shared" si="36"/>
        <v>24.696046100911271</v>
      </c>
      <c r="R90" s="54">
        <f t="shared" ref="R90:R153" si="53">R89</f>
        <v>8.8031107970115379</v>
      </c>
      <c r="S90" s="54">
        <f t="shared" si="37"/>
        <v>33.408296688353545</v>
      </c>
      <c r="T90" s="54">
        <f t="shared" si="38"/>
        <v>16.372362179772207</v>
      </c>
      <c r="U90" s="54">
        <f t="shared" si="39"/>
        <v>17.035934508581342</v>
      </c>
      <c r="V90" s="54">
        <f t="shared" si="30"/>
        <v>160.48715124139036</v>
      </c>
      <c r="W90" s="54">
        <f t="shared" si="31"/>
        <v>141.6839034787979</v>
      </c>
      <c r="X90" s="54">
        <f t="shared" si="32"/>
        <v>147.42635632426163</v>
      </c>
      <c r="Y90" s="54">
        <f t="shared" si="40"/>
        <v>289.11025980305953</v>
      </c>
      <c r="Z90" s="43">
        <f t="shared" ref="Z90:Z153" si="54">B90*(C$1-C$2)*1.1/1000</f>
        <v>11.137499999999999</v>
      </c>
      <c r="AA90" s="54">
        <f t="shared" ref="AA90:AA153" si="55">Z90/(W90/1000)</f>
        <v>78.60808268644756</v>
      </c>
      <c r="AB90" s="54">
        <f t="shared" si="41"/>
        <v>24.696046100911271</v>
      </c>
      <c r="AC90" s="54">
        <f t="shared" si="33"/>
        <v>78.60808268644756</v>
      </c>
      <c r="AD90" s="50"/>
      <c r="AE90" s="50"/>
      <c r="AF90" s="50"/>
      <c r="AG90" s="50"/>
    </row>
    <row r="91" spans="1:33" x14ac:dyDescent="0.25">
      <c r="A91" s="61">
        <f t="shared" si="34"/>
        <v>1.7502716857973573</v>
      </c>
      <c r="B91" s="43">
        <f t="shared" si="49"/>
        <v>205</v>
      </c>
      <c r="C91" s="42">
        <f t="shared" ref="C91:I106" si="56">C90</f>
        <v>203.52979999999997</v>
      </c>
      <c r="D91" s="51">
        <f t="shared" si="56"/>
        <v>800</v>
      </c>
      <c r="E91" s="56">
        <f t="shared" si="56"/>
        <v>0.2</v>
      </c>
      <c r="F91" s="57">
        <f t="shared" si="56"/>
        <v>980.23210993750001</v>
      </c>
      <c r="G91" s="58">
        <f t="shared" si="56"/>
        <v>2.6584931595742973E-4</v>
      </c>
      <c r="H91" s="58">
        <f t="shared" si="56"/>
        <v>4.3110319016750285E-4</v>
      </c>
      <c r="I91" s="48">
        <f t="shared" si="56"/>
        <v>203.52979999999997</v>
      </c>
      <c r="J91" s="49">
        <f t="shared" si="50"/>
        <v>3.2534631569785533E-2</v>
      </c>
      <c r="K91" s="50">
        <f t="shared" si="51"/>
        <v>1.7502716857973573</v>
      </c>
      <c r="L91" s="51">
        <f t="shared" si="26"/>
        <v>1313490.2418917916</v>
      </c>
      <c r="M91" s="49">
        <f t="shared" si="27"/>
        <v>1.9845283076797098E-2</v>
      </c>
      <c r="N91" s="43">
        <f t="shared" si="28"/>
        <v>1.1711948200841324</v>
      </c>
      <c r="O91" s="43">
        <f t="shared" si="29"/>
        <v>1.1711948200841324</v>
      </c>
      <c r="P91" s="52">
        <f t="shared" si="52"/>
        <v>15.417379801943568</v>
      </c>
      <c r="Q91" s="52">
        <f t="shared" si="36"/>
        <v>25.000935558947209</v>
      </c>
      <c r="R91" s="54">
        <f t="shared" si="53"/>
        <v>8.8031107970115379</v>
      </c>
      <c r="S91" s="54">
        <f t="shared" si="37"/>
        <v>33.957594204047496</v>
      </c>
      <c r="T91" s="54">
        <f t="shared" si="38"/>
        <v>16.5885746220277</v>
      </c>
      <c r="U91" s="54">
        <f t="shared" si="39"/>
        <v>17.369019582019803</v>
      </c>
      <c r="V91" s="54">
        <f t="shared" si="30"/>
        <v>162.60653502605879</v>
      </c>
      <c r="W91" s="54">
        <f t="shared" si="31"/>
        <v>145.32725630408882</v>
      </c>
      <c r="X91" s="54">
        <f t="shared" si="32"/>
        <v>152.16448779119912</v>
      </c>
      <c r="Y91" s="54">
        <f t="shared" si="40"/>
        <v>297.49174409528791</v>
      </c>
      <c r="Z91" s="43">
        <f t="shared" si="54"/>
        <v>11.275000000000002</v>
      </c>
      <c r="AA91" s="54">
        <f t="shared" si="55"/>
        <v>77.583519339329712</v>
      </c>
      <c r="AB91" s="54">
        <f t="shared" si="41"/>
        <v>25.000935558947209</v>
      </c>
      <c r="AC91" s="54">
        <f t="shared" si="33"/>
        <v>77.583519339329712</v>
      </c>
      <c r="AD91" s="50"/>
      <c r="AE91" s="50"/>
      <c r="AF91" s="50"/>
    </row>
    <row r="92" spans="1:33" x14ac:dyDescent="0.25">
      <c r="A92" s="61">
        <f t="shared" si="34"/>
        <v>1.7716164624534225</v>
      </c>
      <c r="B92" s="43">
        <f t="shared" si="49"/>
        <v>207.5</v>
      </c>
      <c r="C92" s="42">
        <f t="shared" si="56"/>
        <v>203.52979999999997</v>
      </c>
      <c r="D92" s="51">
        <f t="shared" si="56"/>
        <v>800</v>
      </c>
      <c r="E92" s="56">
        <f t="shared" si="56"/>
        <v>0.2</v>
      </c>
      <c r="F92" s="57">
        <f t="shared" si="56"/>
        <v>980.23210993750001</v>
      </c>
      <c r="G92" s="58">
        <f t="shared" si="56"/>
        <v>2.6584931595742973E-4</v>
      </c>
      <c r="H92" s="58">
        <f t="shared" si="56"/>
        <v>4.3110319016750285E-4</v>
      </c>
      <c r="I92" s="48">
        <f t="shared" si="56"/>
        <v>203.52979999999997</v>
      </c>
      <c r="J92" s="49">
        <f t="shared" si="50"/>
        <v>3.2534631569785533E-2</v>
      </c>
      <c r="K92" s="50">
        <f t="shared" si="51"/>
        <v>1.7716164624534225</v>
      </c>
      <c r="L92" s="51">
        <f t="shared" si="26"/>
        <v>1329508.4155733986</v>
      </c>
      <c r="M92" s="49">
        <f t="shared" si="27"/>
        <v>1.9841957130708673E-2</v>
      </c>
      <c r="N92" s="43">
        <f t="shared" si="28"/>
        <v>1.1997336270654853</v>
      </c>
      <c r="O92" s="43">
        <f t="shared" si="29"/>
        <v>1.1997336270654853</v>
      </c>
      <c r="P92" s="52">
        <f t="shared" si="52"/>
        <v>15.605396628796543</v>
      </c>
      <c r="Q92" s="52">
        <f t="shared" si="36"/>
        <v>25.305825016983153</v>
      </c>
      <c r="R92" s="54">
        <f t="shared" si="53"/>
        <v>8.8031107970115379</v>
      </c>
      <c r="S92" s="54">
        <f t="shared" si="37"/>
        <v>34.507578102899132</v>
      </c>
      <c r="T92" s="54">
        <f t="shared" si="38"/>
        <v>16.805130255862029</v>
      </c>
      <c r="U92" s="54">
        <f t="shared" si="39"/>
        <v>17.702447847037099</v>
      </c>
      <c r="V92" s="54">
        <f t="shared" si="30"/>
        <v>164.72928288478155</v>
      </c>
      <c r="W92" s="54">
        <f t="shared" si="31"/>
        <v>149.01985162783635</v>
      </c>
      <c r="X92" s="54">
        <f t="shared" si="32"/>
        <v>156.97683454103409</v>
      </c>
      <c r="Y92" s="54">
        <f t="shared" si="40"/>
        <v>305.99668616887044</v>
      </c>
      <c r="Z92" s="43">
        <f t="shared" si="54"/>
        <v>11.412500000000001</v>
      </c>
      <c r="AA92" s="54">
        <f t="shared" si="55"/>
        <v>76.583756293770122</v>
      </c>
      <c r="AB92" s="54">
        <f t="shared" si="41"/>
        <v>25.305825016983153</v>
      </c>
      <c r="AC92" s="54">
        <f t="shared" si="33"/>
        <v>76.583756293770122</v>
      </c>
      <c r="AD92" s="50"/>
      <c r="AE92" s="50"/>
      <c r="AF92" s="50"/>
    </row>
    <row r="93" spans="1:33" x14ac:dyDescent="0.25">
      <c r="A93" s="61">
        <f t="shared" si="34"/>
        <v>1.7929612391094878</v>
      </c>
      <c r="B93" s="43">
        <f t="shared" si="49"/>
        <v>210</v>
      </c>
      <c r="C93" s="42">
        <f t="shared" si="56"/>
        <v>203.52979999999997</v>
      </c>
      <c r="D93" s="51">
        <f t="shared" si="56"/>
        <v>800</v>
      </c>
      <c r="E93" s="56">
        <f t="shared" si="56"/>
        <v>0.2</v>
      </c>
      <c r="F93" s="57">
        <f t="shared" si="56"/>
        <v>980.23210993750001</v>
      </c>
      <c r="G93" s="58">
        <f t="shared" si="56"/>
        <v>2.6584931595742973E-4</v>
      </c>
      <c r="H93" s="58">
        <f t="shared" si="56"/>
        <v>4.3110319016750285E-4</v>
      </c>
      <c r="I93" s="48">
        <f t="shared" si="56"/>
        <v>203.52979999999997</v>
      </c>
      <c r="J93" s="49">
        <f t="shared" si="50"/>
        <v>3.2534631569785533E-2</v>
      </c>
      <c r="K93" s="50">
        <f t="shared" si="51"/>
        <v>1.7929612391094878</v>
      </c>
      <c r="L93" s="51">
        <f t="shared" si="26"/>
        <v>1345526.5892550058</v>
      </c>
      <c r="M93" s="49">
        <f t="shared" si="27"/>
        <v>1.9838705065374856E-2</v>
      </c>
      <c r="N93" s="43">
        <f t="shared" si="28"/>
        <v>1.2286156220005873</v>
      </c>
      <c r="O93" s="43">
        <f t="shared" si="29"/>
        <v>1.2286156220005873</v>
      </c>
      <c r="P93" s="52">
        <f t="shared" si="52"/>
        <v>15.793413455649512</v>
      </c>
      <c r="Q93" s="52">
        <f t="shared" si="36"/>
        <v>25.61071447501909</v>
      </c>
      <c r="R93" s="54">
        <f t="shared" si="53"/>
        <v>8.8031107970115379</v>
      </c>
      <c r="S93" s="54">
        <f t="shared" si="37"/>
        <v>35.058248377658231</v>
      </c>
      <c r="T93" s="54">
        <f t="shared" si="38"/>
        <v>17.0220290776501</v>
      </c>
      <c r="U93" s="54">
        <f t="shared" si="39"/>
        <v>18.036219300008138</v>
      </c>
      <c r="V93" s="54">
        <f t="shared" si="30"/>
        <v>166.85539478202435</v>
      </c>
      <c r="W93" s="54">
        <f t="shared" si="31"/>
        <v>152.76179941480859</v>
      </c>
      <c r="X93" s="54">
        <f t="shared" si="32"/>
        <v>161.86350653853455</v>
      </c>
      <c r="Y93" s="54">
        <f t="shared" si="40"/>
        <v>314.62530595334317</v>
      </c>
      <c r="Z93" s="43">
        <f t="shared" si="54"/>
        <v>11.550000000000002</v>
      </c>
      <c r="AA93" s="54">
        <f t="shared" si="55"/>
        <v>75.60790750203978</v>
      </c>
      <c r="AB93" s="54">
        <f t="shared" si="41"/>
        <v>25.61071447501909</v>
      </c>
      <c r="AC93" s="54">
        <f t="shared" si="33"/>
        <v>75.60790750203978</v>
      </c>
    </row>
    <row r="94" spans="1:33" x14ac:dyDescent="0.25">
      <c r="A94" s="61">
        <f t="shared" si="34"/>
        <v>1.8143060157655533</v>
      </c>
      <c r="B94" s="43">
        <f t="shared" si="49"/>
        <v>212.5</v>
      </c>
      <c r="C94" s="42">
        <f t="shared" si="56"/>
        <v>203.52979999999997</v>
      </c>
      <c r="D94" s="51">
        <f t="shared" si="56"/>
        <v>800</v>
      </c>
      <c r="E94" s="56">
        <f t="shared" si="56"/>
        <v>0.2</v>
      </c>
      <c r="F94" s="57">
        <f t="shared" si="56"/>
        <v>980.23210993750001</v>
      </c>
      <c r="G94" s="58">
        <f t="shared" si="56"/>
        <v>2.6584931595742973E-4</v>
      </c>
      <c r="H94" s="58">
        <f t="shared" si="56"/>
        <v>4.3110319016750285E-4</v>
      </c>
      <c r="I94" s="48">
        <f t="shared" si="56"/>
        <v>203.52979999999997</v>
      </c>
      <c r="J94" s="49">
        <f t="shared" si="50"/>
        <v>3.2534631569785533E-2</v>
      </c>
      <c r="K94" s="50">
        <f t="shared" si="51"/>
        <v>1.8143060157655533</v>
      </c>
      <c r="L94" s="51">
        <f t="shared" si="26"/>
        <v>1361544.7629366131</v>
      </c>
      <c r="M94" s="49">
        <f t="shared" si="27"/>
        <v>1.9835524402576046E-2</v>
      </c>
      <c r="N94" s="43">
        <f t="shared" si="28"/>
        <v>1.2578408013499498</v>
      </c>
      <c r="O94" s="43">
        <f t="shared" si="29"/>
        <v>1.2578408013499498</v>
      </c>
      <c r="P94" s="52">
        <f t="shared" si="52"/>
        <v>15.98143028250248</v>
      </c>
      <c r="Q94" s="52">
        <f t="shared" si="36"/>
        <v>25.915603933055028</v>
      </c>
      <c r="R94" s="54">
        <f t="shared" si="53"/>
        <v>8.8031107970115379</v>
      </c>
      <c r="S94" s="54">
        <f t="shared" si="37"/>
        <v>35.609605021245869</v>
      </c>
      <c r="T94" s="54">
        <f t="shared" si="38"/>
        <v>17.239271083852429</v>
      </c>
      <c r="U94" s="54">
        <f t="shared" si="39"/>
        <v>18.37033393739344</v>
      </c>
      <c r="V94" s="54">
        <f t="shared" si="30"/>
        <v>168.984870683092</v>
      </c>
      <c r="W94" s="54">
        <f t="shared" si="31"/>
        <v>156.55320962900174</v>
      </c>
      <c r="X94" s="54">
        <f t="shared" si="32"/>
        <v>166.82461374769684</v>
      </c>
      <c r="Y94" s="54">
        <f t="shared" si="40"/>
        <v>323.37782337669859</v>
      </c>
      <c r="Z94" s="43">
        <f t="shared" si="54"/>
        <v>11.687500000000002</v>
      </c>
      <c r="AA94" s="54">
        <f t="shared" si="55"/>
        <v>74.65512861535656</v>
      </c>
      <c r="AB94" s="54">
        <f t="shared" si="41"/>
        <v>25.915603933055028</v>
      </c>
      <c r="AC94" s="54">
        <f t="shared" si="33"/>
        <v>74.65512861535656</v>
      </c>
    </row>
    <row r="95" spans="1:33" x14ac:dyDescent="0.25">
      <c r="A95" s="61">
        <f t="shared" si="34"/>
        <v>1.8356507924216185</v>
      </c>
      <c r="B95" s="43">
        <f t="shared" si="49"/>
        <v>215</v>
      </c>
      <c r="C95" s="42">
        <f t="shared" si="56"/>
        <v>203.52979999999997</v>
      </c>
      <c r="D95" s="51">
        <f t="shared" si="56"/>
        <v>800</v>
      </c>
      <c r="E95" s="56">
        <f t="shared" si="56"/>
        <v>0.2</v>
      </c>
      <c r="F95" s="57">
        <f t="shared" si="56"/>
        <v>980.23210993750001</v>
      </c>
      <c r="G95" s="58">
        <f t="shared" si="56"/>
        <v>2.6584931595742973E-4</v>
      </c>
      <c r="H95" s="58">
        <f t="shared" si="56"/>
        <v>4.3110319016750285E-4</v>
      </c>
      <c r="I95" s="48">
        <f t="shared" si="56"/>
        <v>203.52979999999997</v>
      </c>
      <c r="J95" s="49">
        <f t="shared" si="50"/>
        <v>3.2534631569785533E-2</v>
      </c>
      <c r="K95" s="50">
        <f t="shared" si="51"/>
        <v>1.8356507924216185</v>
      </c>
      <c r="L95" s="51">
        <f t="shared" si="26"/>
        <v>1377562.9366182203</v>
      </c>
      <c r="M95" s="49">
        <f t="shared" si="27"/>
        <v>1.9832412774684519E-2</v>
      </c>
      <c r="N95" s="43">
        <f t="shared" si="28"/>
        <v>1.2874091616566246</v>
      </c>
      <c r="O95" s="43">
        <f t="shared" si="29"/>
        <v>1.2874091616566246</v>
      </c>
      <c r="P95" s="52">
        <f t="shared" si="52"/>
        <v>16.169447109355453</v>
      </c>
      <c r="Q95" s="52">
        <f t="shared" si="36"/>
        <v>26.220493391090972</v>
      </c>
      <c r="R95" s="54">
        <f t="shared" si="53"/>
        <v>8.8031107970115379</v>
      </c>
      <c r="S95" s="54">
        <f t="shared" si="37"/>
        <v>36.161648026748139</v>
      </c>
      <c r="T95" s="54">
        <f t="shared" si="38"/>
        <v>17.456856271012079</v>
      </c>
      <c r="U95" s="54">
        <f t="shared" si="39"/>
        <v>18.704791755736061</v>
      </c>
      <c r="V95" s="54">
        <f t="shared" si="30"/>
        <v>171.11771055409847</v>
      </c>
      <c r="W95" s="54">
        <f t="shared" si="31"/>
        <v>160.39419223365798</v>
      </c>
      <c r="X95" s="54">
        <f t="shared" si="32"/>
        <v>171.86026613176296</v>
      </c>
      <c r="Y95" s="54">
        <f t="shared" si="40"/>
        <v>332.25445836542093</v>
      </c>
      <c r="Z95" s="43">
        <f t="shared" si="54"/>
        <v>11.825000000000001</v>
      </c>
      <c r="AA95" s="54">
        <f t="shared" si="55"/>
        <v>73.724614559445257</v>
      </c>
      <c r="AB95" s="54">
        <f t="shared" si="41"/>
        <v>26.220493391090972</v>
      </c>
      <c r="AC95" s="54">
        <f t="shared" si="33"/>
        <v>73.724614559445257</v>
      </c>
    </row>
    <row r="96" spans="1:33" x14ac:dyDescent="0.25">
      <c r="A96" s="61">
        <f t="shared" si="34"/>
        <v>1.8569955690776838</v>
      </c>
      <c r="B96" s="43">
        <f t="shared" si="49"/>
        <v>217.5</v>
      </c>
      <c r="C96" s="42">
        <f t="shared" si="56"/>
        <v>203.52979999999997</v>
      </c>
      <c r="D96" s="51">
        <f t="shared" si="56"/>
        <v>800</v>
      </c>
      <c r="E96" s="56">
        <f t="shared" si="56"/>
        <v>0.2</v>
      </c>
      <c r="F96" s="57">
        <f t="shared" si="56"/>
        <v>980.23210993750001</v>
      </c>
      <c r="G96" s="58">
        <f t="shared" si="56"/>
        <v>2.6584931595742973E-4</v>
      </c>
      <c r="H96" s="58">
        <f t="shared" si="56"/>
        <v>4.3110319016750285E-4</v>
      </c>
      <c r="I96" s="48">
        <f t="shared" si="56"/>
        <v>203.52979999999997</v>
      </c>
      <c r="J96" s="49">
        <f t="shared" si="50"/>
        <v>3.2534631569785533E-2</v>
      </c>
      <c r="K96" s="50">
        <f t="shared" si="51"/>
        <v>1.8569955690776838</v>
      </c>
      <c r="L96" s="51">
        <f t="shared" si="26"/>
        <v>1393581.1102998273</v>
      </c>
      <c r="M96" s="49">
        <f t="shared" si="27"/>
        <v>1.9829367918530412E-2</v>
      </c>
      <c r="N96" s="43">
        <f t="shared" si="28"/>
        <v>1.3173206995433022</v>
      </c>
      <c r="O96" s="43">
        <f t="shared" si="29"/>
        <v>1.3173206995433022</v>
      </c>
      <c r="P96" s="52">
        <f t="shared" si="52"/>
        <v>16.357463936208422</v>
      </c>
      <c r="Q96" s="52">
        <f t="shared" si="36"/>
        <v>26.525382849126913</v>
      </c>
      <c r="R96" s="54">
        <f t="shared" si="53"/>
        <v>8.8031107970115379</v>
      </c>
      <c r="S96" s="54">
        <f t="shared" si="37"/>
        <v>36.714377387410394</v>
      </c>
      <c r="T96" s="54">
        <f t="shared" si="38"/>
        <v>17.674784635751724</v>
      </c>
      <c r="U96" s="54">
        <f t="shared" si="39"/>
        <v>19.039592751658677</v>
      </c>
      <c r="V96" s="54">
        <f t="shared" si="30"/>
        <v>173.2539143619382</v>
      </c>
      <c r="W96" s="54">
        <f t="shared" si="31"/>
        <v>164.28485719128204</v>
      </c>
      <c r="X96" s="54">
        <f t="shared" si="32"/>
        <v>176.97057365323772</v>
      </c>
      <c r="Y96" s="54">
        <f t="shared" si="40"/>
        <v>341.25543084451976</v>
      </c>
      <c r="Z96" s="43">
        <f t="shared" si="54"/>
        <v>11.962500000000002</v>
      </c>
      <c r="AA96" s="54">
        <f t="shared" si="55"/>
        <v>72.815597277305272</v>
      </c>
      <c r="AB96" s="54">
        <f t="shared" si="41"/>
        <v>26.525382849126913</v>
      </c>
      <c r="AC96" s="54">
        <f t="shared" si="33"/>
        <v>72.815597277305272</v>
      </c>
    </row>
    <row r="97" spans="1:29" x14ac:dyDescent="0.25">
      <c r="A97" s="61">
        <f t="shared" si="34"/>
        <v>1.8783403457337491</v>
      </c>
      <c r="B97" s="43">
        <f t="shared" si="49"/>
        <v>220</v>
      </c>
      <c r="C97" s="42">
        <f t="shared" si="56"/>
        <v>203.52979999999997</v>
      </c>
      <c r="D97" s="51">
        <f t="shared" si="56"/>
        <v>800</v>
      </c>
      <c r="E97" s="56">
        <f t="shared" si="56"/>
        <v>0.2</v>
      </c>
      <c r="F97" s="57">
        <f t="shared" si="56"/>
        <v>980.23210993750001</v>
      </c>
      <c r="G97" s="58">
        <f t="shared" si="56"/>
        <v>2.6584931595742973E-4</v>
      </c>
      <c r="H97" s="58">
        <f t="shared" si="56"/>
        <v>4.3110319016750285E-4</v>
      </c>
      <c r="I97" s="48">
        <f t="shared" si="56"/>
        <v>203.52979999999997</v>
      </c>
      <c r="J97" s="49">
        <f t="shared" si="50"/>
        <v>3.2534631569785533E-2</v>
      </c>
      <c r="K97" s="50">
        <f t="shared" si="51"/>
        <v>1.8783403457337491</v>
      </c>
      <c r="L97" s="51">
        <f t="shared" si="26"/>
        <v>1409599.2839814348</v>
      </c>
      <c r="M97" s="49">
        <f t="shared" si="27"/>
        <v>1.9826387669672974E-2</v>
      </c>
      <c r="N97" s="43">
        <f t="shared" si="28"/>
        <v>1.3475754117095435</v>
      </c>
      <c r="O97" s="43">
        <f t="shared" si="29"/>
        <v>1.3475754117095435</v>
      </c>
      <c r="P97" s="52">
        <f t="shared" si="52"/>
        <v>16.545480763061395</v>
      </c>
      <c r="Q97" s="52">
        <f t="shared" si="36"/>
        <v>26.830272307162861</v>
      </c>
      <c r="R97" s="54">
        <f t="shared" si="53"/>
        <v>8.8031107970115379</v>
      </c>
      <c r="S97" s="54">
        <f t="shared" si="37"/>
        <v>37.267793096631806</v>
      </c>
      <c r="T97" s="54">
        <f t="shared" si="38"/>
        <v>17.893056174770937</v>
      </c>
      <c r="U97" s="54">
        <f t="shared" si="39"/>
        <v>19.374736921860865</v>
      </c>
      <c r="V97" s="54">
        <f t="shared" si="30"/>
        <v>175.39348207425928</v>
      </c>
      <c r="W97" s="54">
        <f t="shared" si="31"/>
        <v>168.22531446365835</v>
      </c>
      <c r="X97" s="54">
        <f t="shared" si="32"/>
        <v>182.15564627390555</v>
      </c>
      <c r="Y97" s="54">
        <f t="shared" si="40"/>
        <v>350.3809607375639</v>
      </c>
      <c r="Z97" s="43">
        <f t="shared" si="54"/>
        <v>12.100000000000001</v>
      </c>
      <c r="AA97" s="54">
        <f t="shared" si="55"/>
        <v>71.927343625884319</v>
      </c>
      <c r="AB97" s="54">
        <f t="shared" si="41"/>
        <v>26.830272307162861</v>
      </c>
      <c r="AC97" s="54">
        <f t="shared" si="33"/>
        <v>71.927343625884319</v>
      </c>
    </row>
    <row r="98" spans="1:29" x14ac:dyDescent="0.25">
      <c r="A98" s="61">
        <f t="shared" si="34"/>
        <v>1.8996851223898146</v>
      </c>
      <c r="B98" s="43">
        <f t="shared" si="49"/>
        <v>222.5</v>
      </c>
      <c r="C98" s="42">
        <f t="shared" si="56"/>
        <v>203.52979999999997</v>
      </c>
      <c r="D98" s="51">
        <f t="shared" si="56"/>
        <v>800</v>
      </c>
      <c r="E98" s="56">
        <f t="shared" si="56"/>
        <v>0.2</v>
      </c>
      <c r="F98" s="57">
        <f t="shared" si="56"/>
        <v>980.23210993750001</v>
      </c>
      <c r="G98" s="58">
        <f t="shared" si="56"/>
        <v>2.6584931595742973E-4</v>
      </c>
      <c r="H98" s="58">
        <f t="shared" si="56"/>
        <v>4.3110319016750285E-4</v>
      </c>
      <c r="I98" s="48">
        <f t="shared" si="56"/>
        <v>203.52979999999997</v>
      </c>
      <c r="J98" s="49">
        <f t="shared" si="50"/>
        <v>3.2534631569785533E-2</v>
      </c>
      <c r="K98" s="50">
        <f t="shared" si="51"/>
        <v>1.8996851223898146</v>
      </c>
      <c r="L98" s="51">
        <f t="shared" si="26"/>
        <v>1425617.4576630418</v>
      </c>
      <c r="M98" s="49">
        <f t="shared" si="27"/>
        <v>1.9823469957046137E-2</v>
      </c>
      <c r="N98" s="43">
        <f t="shared" si="28"/>
        <v>1.3781732949291425</v>
      </c>
      <c r="O98" s="43">
        <f t="shared" si="29"/>
        <v>1.3781732949291425</v>
      </c>
      <c r="P98" s="52">
        <f t="shared" si="52"/>
        <v>16.733497589914364</v>
      </c>
      <c r="Q98" s="52">
        <f t="shared" si="36"/>
        <v>27.135161765198802</v>
      </c>
      <c r="R98" s="54">
        <f t="shared" si="53"/>
        <v>8.8031107970115379</v>
      </c>
      <c r="S98" s="54">
        <f t="shared" si="37"/>
        <v>37.821895147959907</v>
      </c>
      <c r="T98" s="54">
        <f t="shared" si="38"/>
        <v>18.111670884843505</v>
      </c>
      <c r="U98" s="54">
        <f t="shared" si="39"/>
        <v>19.710224263116405</v>
      </c>
      <c r="V98" s="54">
        <f t="shared" si="30"/>
        <v>177.53641365943736</v>
      </c>
      <c r="W98" s="54">
        <f t="shared" si="31"/>
        <v>172.21567401186667</v>
      </c>
      <c r="X98" s="54">
        <f t="shared" si="32"/>
        <v>187.41559395484617</v>
      </c>
      <c r="Y98" s="54">
        <f t="shared" si="40"/>
        <v>359.63126796671281</v>
      </c>
      <c r="Z98" s="43">
        <f t="shared" si="54"/>
        <v>12.237500000000002</v>
      </c>
      <c r="AA98" s="54">
        <f t="shared" si="55"/>
        <v>71.059153414553705</v>
      </c>
      <c r="AB98" s="54">
        <f t="shared" si="41"/>
        <v>27.135161765198802</v>
      </c>
      <c r="AC98" s="54">
        <f t="shared" si="33"/>
        <v>71.059153414553705</v>
      </c>
    </row>
    <row r="99" spans="1:29" x14ac:dyDescent="0.25">
      <c r="A99" s="61">
        <f t="shared" si="34"/>
        <v>1.9210298990458798</v>
      </c>
      <c r="B99" s="43">
        <f t="shared" si="49"/>
        <v>225</v>
      </c>
      <c r="C99" s="42">
        <f t="shared" si="56"/>
        <v>203.52979999999997</v>
      </c>
      <c r="D99" s="51">
        <f t="shared" si="56"/>
        <v>800</v>
      </c>
      <c r="E99" s="56">
        <f t="shared" si="56"/>
        <v>0.2</v>
      </c>
      <c r="F99" s="57">
        <f t="shared" si="56"/>
        <v>980.23210993750001</v>
      </c>
      <c r="G99" s="58">
        <f t="shared" si="56"/>
        <v>2.6584931595742973E-4</v>
      </c>
      <c r="H99" s="58">
        <f t="shared" si="56"/>
        <v>4.3110319016750285E-4</v>
      </c>
      <c r="I99" s="48">
        <f t="shared" si="56"/>
        <v>203.52979999999997</v>
      </c>
      <c r="J99" s="49">
        <f t="shared" si="50"/>
        <v>3.2534631569785533E-2</v>
      </c>
      <c r="K99" s="50">
        <f t="shared" si="51"/>
        <v>1.9210298990458798</v>
      </c>
      <c r="L99" s="51">
        <f t="shared" si="26"/>
        <v>1441635.6313446492</v>
      </c>
      <c r="M99" s="49">
        <f t="shared" si="27"/>
        <v>1.9820612797950034E-2</v>
      </c>
      <c r="N99" s="43">
        <f t="shared" si="28"/>
        <v>1.4091143460476045</v>
      </c>
      <c r="O99" s="43">
        <f t="shared" si="29"/>
        <v>1.4091143460476045</v>
      </c>
      <c r="P99" s="52">
        <f t="shared" si="52"/>
        <v>16.921514416767337</v>
      </c>
      <c r="Q99" s="52">
        <f t="shared" si="36"/>
        <v>27.440051223234743</v>
      </c>
      <c r="R99" s="54">
        <f t="shared" si="53"/>
        <v>8.8031107970115379</v>
      </c>
      <c r="S99" s="54">
        <f t="shared" si="37"/>
        <v>38.376683535085746</v>
      </c>
      <c r="T99" s="54">
        <f t="shared" si="38"/>
        <v>18.330628762814943</v>
      </c>
      <c r="U99" s="54">
        <f t="shared" si="39"/>
        <v>20.046054772270811</v>
      </c>
      <c r="V99" s="54">
        <f t="shared" si="30"/>
        <v>179.68270908655117</v>
      </c>
      <c r="W99" s="54">
        <f t="shared" si="31"/>
        <v>176.25604579629751</v>
      </c>
      <c r="X99" s="54">
        <f t="shared" si="32"/>
        <v>192.75052665645009</v>
      </c>
      <c r="Y99" s="54">
        <f t="shared" si="40"/>
        <v>369.0065724527476</v>
      </c>
      <c r="Z99" s="43">
        <f t="shared" si="54"/>
        <v>12.375000000000002</v>
      </c>
      <c r="AA99" s="54">
        <f t="shared" si="55"/>
        <v>70.210357574355356</v>
      </c>
      <c r="AB99" s="54">
        <f t="shared" si="41"/>
        <v>27.440051223234743</v>
      </c>
      <c r="AC99" s="54">
        <f t="shared" si="33"/>
        <v>70.210357574355356</v>
      </c>
    </row>
    <row r="100" spans="1:29" x14ac:dyDescent="0.25">
      <c r="A100" s="61">
        <f t="shared" si="34"/>
        <v>1.9423746757019451</v>
      </c>
      <c r="B100" s="43">
        <f t="shared" si="49"/>
        <v>227.5</v>
      </c>
      <c r="C100" s="42">
        <f t="shared" si="56"/>
        <v>203.52979999999997</v>
      </c>
      <c r="D100" s="51">
        <f t="shared" si="56"/>
        <v>800</v>
      </c>
      <c r="E100" s="56">
        <f t="shared" si="56"/>
        <v>0.2</v>
      </c>
      <c r="F100" s="57">
        <f t="shared" si="56"/>
        <v>980.23210993750001</v>
      </c>
      <c r="G100" s="58">
        <f t="shared" si="56"/>
        <v>2.6584931595742973E-4</v>
      </c>
      <c r="H100" s="58">
        <f t="shared" si="56"/>
        <v>4.3110319016750285E-4</v>
      </c>
      <c r="I100" s="48">
        <f t="shared" si="56"/>
        <v>203.52979999999997</v>
      </c>
      <c r="J100" s="49">
        <f t="shared" si="50"/>
        <v>3.2534631569785533E-2</v>
      </c>
      <c r="K100" s="50">
        <f t="shared" si="51"/>
        <v>1.9423746757019451</v>
      </c>
      <c r="L100" s="51">
        <f t="shared" si="26"/>
        <v>1457653.805026256</v>
      </c>
      <c r="M100" s="49">
        <f t="shared" si="27"/>
        <v>1.981781429336265E-2</v>
      </c>
      <c r="N100" s="43">
        <f t="shared" si="28"/>
        <v>1.4403985619797421</v>
      </c>
      <c r="O100" s="43">
        <f t="shared" si="29"/>
        <v>1.4403985619797421</v>
      </c>
      <c r="P100" s="52">
        <f t="shared" si="52"/>
        <v>17.109531243620303</v>
      </c>
      <c r="Q100" s="52">
        <f t="shared" si="36"/>
        <v>27.744940681270688</v>
      </c>
      <c r="R100" s="54">
        <f t="shared" si="53"/>
        <v>8.8031107970115379</v>
      </c>
      <c r="S100" s="54">
        <f t="shared" si="37"/>
        <v>38.932158251838942</v>
      </c>
      <c r="T100" s="54">
        <f t="shared" si="38"/>
        <v>18.549929805600044</v>
      </c>
      <c r="U100" s="54">
        <f t="shared" si="39"/>
        <v>20.382228446238891</v>
      </c>
      <c r="V100" s="54">
        <f t="shared" si="30"/>
        <v>181.83236832535849</v>
      </c>
      <c r="W100" s="54">
        <f t="shared" si="31"/>
        <v>180.3465397766671</v>
      </c>
      <c r="X100" s="54">
        <f t="shared" si="32"/>
        <v>198.16055433843366</v>
      </c>
      <c r="Y100" s="54">
        <f t="shared" si="40"/>
        <v>378.50709411510076</v>
      </c>
      <c r="Z100" s="43">
        <f t="shared" si="54"/>
        <v>12.512500000000001</v>
      </c>
      <c r="AA100" s="54">
        <f t="shared" si="55"/>
        <v>69.380316447961292</v>
      </c>
      <c r="AB100" s="54">
        <f t="shared" si="41"/>
        <v>27.744940681270688</v>
      </c>
      <c r="AC100" s="54">
        <f t="shared" si="33"/>
        <v>69.380316447961292</v>
      </c>
    </row>
    <row r="101" spans="1:29" x14ac:dyDescent="0.25">
      <c r="A101" s="61">
        <f t="shared" si="34"/>
        <v>1.9637194523580104</v>
      </c>
      <c r="B101" s="43">
        <f t="shared" si="49"/>
        <v>230</v>
      </c>
      <c r="C101" s="42">
        <f t="shared" si="56"/>
        <v>203.52979999999997</v>
      </c>
      <c r="D101" s="51">
        <f t="shared" si="56"/>
        <v>800</v>
      </c>
      <c r="E101" s="56">
        <f t="shared" si="56"/>
        <v>0.2</v>
      </c>
      <c r="F101" s="57">
        <f t="shared" si="56"/>
        <v>980.23210993750001</v>
      </c>
      <c r="G101" s="58">
        <f t="shared" si="56"/>
        <v>2.6584931595742973E-4</v>
      </c>
      <c r="H101" s="58">
        <f t="shared" si="56"/>
        <v>4.3110319016750285E-4</v>
      </c>
      <c r="I101" s="48">
        <f t="shared" si="56"/>
        <v>203.52979999999997</v>
      </c>
      <c r="J101" s="49">
        <f t="shared" si="50"/>
        <v>3.2534631569785533E-2</v>
      </c>
      <c r="K101" s="50">
        <f t="shared" si="51"/>
        <v>1.9637194523580104</v>
      </c>
      <c r="L101" s="51">
        <f t="shared" si="26"/>
        <v>1473671.9787078635</v>
      </c>
      <c r="M101" s="49">
        <f t="shared" si="27"/>
        <v>1.9815072623547949E-2</v>
      </c>
      <c r="N101" s="43">
        <f t="shared" si="28"/>
        <v>1.4720259397073761</v>
      </c>
      <c r="O101" s="43">
        <f t="shared" si="29"/>
        <v>1.4720259397073761</v>
      </c>
      <c r="P101" s="52">
        <f t="shared" si="52"/>
        <v>17.297548070473272</v>
      </c>
      <c r="Q101" s="52">
        <f t="shared" si="36"/>
        <v>28.049830139306628</v>
      </c>
      <c r="R101" s="54">
        <f t="shared" si="53"/>
        <v>8.8031107970115379</v>
      </c>
      <c r="S101" s="54">
        <f t="shared" si="37"/>
        <v>39.488319292183107</v>
      </c>
      <c r="T101" s="54">
        <f t="shared" si="38"/>
        <v>18.769574010180648</v>
      </c>
      <c r="U101" s="54">
        <f t="shared" si="39"/>
        <v>20.718745282002466</v>
      </c>
      <c r="V101" s="54">
        <f t="shared" si="30"/>
        <v>183.98539134627438</v>
      </c>
      <c r="W101" s="54">
        <f t="shared" si="31"/>
        <v>184.48726591203203</v>
      </c>
      <c r="X101" s="54">
        <f t="shared" si="32"/>
        <v>203.64578695985333</v>
      </c>
      <c r="Y101" s="54">
        <f t="shared" si="40"/>
        <v>388.13305287188535</v>
      </c>
      <c r="Z101" s="43">
        <f t="shared" si="54"/>
        <v>12.650000000000002</v>
      </c>
      <c r="AA101" s="54">
        <f t="shared" si="55"/>
        <v>68.568418191160291</v>
      </c>
      <c r="AB101" s="54">
        <f t="shared" si="41"/>
        <v>28.049830139306628</v>
      </c>
      <c r="AC101" s="54">
        <f t="shared" si="33"/>
        <v>68.568418191160291</v>
      </c>
    </row>
    <row r="102" spans="1:29" x14ac:dyDescent="0.25">
      <c r="A102" s="61">
        <f t="shared" si="34"/>
        <v>1.9850642290140759</v>
      </c>
      <c r="B102" s="43">
        <f t="shared" si="49"/>
        <v>232.5</v>
      </c>
      <c r="C102" s="42">
        <f t="shared" si="56"/>
        <v>203.52979999999997</v>
      </c>
      <c r="D102" s="51">
        <f t="shared" si="56"/>
        <v>800</v>
      </c>
      <c r="E102" s="56">
        <f t="shared" si="56"/>
        <v>0.2</v>
      </c>
      <c r="F102" s="57">
        <f t="shared" si="56"/>
        <v>980.23210993750001</v>
      </c>
      <c r="G102" s="58">
        <f t="shared" si="56"/>
        <v>2.6584931595742973E-4</v>
      </c>
      <c r="H102" s="58">
        <f t="shared" si="56"/>
        <v>4.3110319016750285E-4</v>
      </c>
      <c r="I102" s="48">
        <f t="shared" si="56"/>
        <v>203.52979999999997</v>
      </c>
      <c r="J102" s="49">
        <f t="shared" si="50"/>
        <v>3.2534631569785533E-2</v>
      </c>
      <c r="K102" s="50">
        <f t="shared" si="51"/>
        <v>1.9850642290140759</v>
      </c>
      <c r="L102" s="51">
        <f t="shared" si="26"/>
        <v>1489690.1523894705</v>
      </c>
      <c r="M102" s="49">
        <f t="shared" si="27"/>
        <v>1.981238604393867E-2</v>
      </c>
      <c r="N102" s="43">
        <f t="shared" si="28"/>
        <v>1.5039964762771394</v>
      </c>
      <c r="O102" s="43">
        <f t="shared" si="29"/>
        <v>1.5039964762771394</v>
      </c>
      <c r="P102" s="52">
        <f t="shared" si="52"/>
        <v>17.485564897326245</v>
      </c>
      <c r="Q102" s="52">
        <f t="shared" si="36"/>
        <v>28.354719597342569</v>
      </c>
      <c r="R102" s="54">
        <f t="shared" si="53"/>
        <v>8.8031107970115379</v>
      </c>
      <c r="S102" s="54">
        <f t="shared" si="37"/>
        <v>40.045166650211556</v>
      </c>
      <c r="T102" s="54">
        <f t="shared" si="38"/>
        <v>18.989561373603387</v>
      </c>
      <c r="U102" s="54">
        <f t="shared" si="39"/>
        <v>21.055605276608173</v>
      </c>
      <c r="V102" s="54">
        <f t="shared" si="30"/>
        <v>186.14177812034899</v>
      </c>
      <c r="W102" s="54">
        <f t="shared" si="31"/>
        <v>188.67833416080288</v>
      </c>
      <c r="X102" s="54">
        <f t="shared" si="32"/>
        <v>209.2063344791197</v>
      </c>
      <c r="Y102" s="54">
        <f t="shared" si="40"/>
        <v>397.88466863992255</v>
      </c>
      <c r="Z102" s="43">
        <f t="shared" si="54"/>
        <v>12.787500000000001</v>
      </c>
      <c r="AA102" s="54">
        <f t="shared" si="55"/>
        <v>67.77407727747763</v>
      </c>
      <c r="AB102" s="54">
        <f t="shared" si="41"/>
        <v>28.354719597342569</v>
      </c>
      <c r="AC102" s="54">
        <f t="shared" si="33"/>
        <v>67.77407727747763</v>
      </c>
    </row>
    <row r="103" spans="1:29" x14ac:dyDescent="0.25">
      <c r="A103" s="61">
        <f t="shared" si="34"/>
        <v>2.0064090056701414</v>
      </c>
      <c r="B103" s="43">
        <f t="shared" si="49"/>
        <v>235</v>
      </c>
      <c r="C103" s="42">
        <f t="shared" si="56"/>
        <v>203.52979999999997</v>
      </c>
      <c r="D103" s="51">
        <f t="shared" si="56"/>
        <v>800</v>
      </c>
      <c r="E103" s="56">
        <f t="shared" si="56"/>
        <v>0.2</v>
      </c>
      <c r="F103" s="57">
        <f t="shared" si="56"/>
        <v>980.23210993750001</v>
      </c>
      <c r="G103" s="58">
        <f t="shared" si="56"/>
        <v>2.6584931595742973E-4</v>
      </c>
      <c r="H103" s="58">
        <f t="shared" si="56"/>
        <v>4.3110319016750285E-4</v>
      </c>
      <c r="I103" s="48">
        <f t="shared" si="56"/>
        <v>203.52979999999997</v>
      </c>
      <c r="J103" s="49">
        <f t="shared" si="50"/>
        <v>3.2534631569785533E-2</v>
      </c>
      <c r="K103" s="50">
        <f t="shared" si="51"/>
        <v>2.0064090056701414</v>
      </c>
      <c r="L103" s="51">
        <f t="shared" si="26"/>
        <v>1505708.326071078</v>
      </c>
      <c r="M103" s="49">
        <f t="shared" si="27"/>
        <v>1.9809752881274043E-2</v>
      </c>
      <c r="N103" s="43">
        <f t="shared" si="28"/>
        <v>1.5363101687983776</v>
      </c>
      <c r="O103" s="43">
        <f t="shared" si="29"/>
        <v>1.5363101687983776</v>
      </c>
      <c r="P103" s="52">
        <f t="shared" si="52"/>
        <v>17.673581724179215</v>
      </c>
      <c r="Q103" s="52">
        <f t="shared" si="36"/>
        <v>28.659609055378507</v>
      </c>
      <c r="R103" s="54">
        <f t="shared" si="53"/>
        <v>8.8031107970115379</v>
      </c>
      <c r="S103" s="54">
        <f t="shared" si="37"/>
        <v>40.602700320142944</v>
      </c>
      <c r="T103" s="54">
        <f t="shared" si="38"/>
        <v>19.209891892977591</v>
      </c>
      <c r="U103" s="54">
        <f t="shared" si="39"/>
        <v>21.392808427165345</v>
      </c>
      <c r="V103" s="54">
        <f t="shared" si="30"/>
        <v>188.30152861924699</v>
      </c>
      <c r="W103" s="54">
        <f t="shared" si="31"/>
        <v>192.91985448075786</v>
      </c>
      <c r="X103" s="54">
        <f t="shared" si="32"/>
        <v>214.84230685401093</v>
      </c>
      <c r="Y103" s="54">
        <f t="shared" si="40"/>
        <v>407.76216133476879</v>
      </c>
      <c r="Z103" s="43">
        <f t="shared" si="54"/>
        <v>12.925000000000002</v>
      </c>
      <c r="AA103" s="54">
        <f t="shared" si="55"/>
        <v>66.996733098247091</v>
      </c>
      <c r="AB103" s="54">
        <f t="shared" si="41"/>
        <v>28.659609055378507</v>
      </c>
      <c r="AC103" s="54">
        <f t="shared" si="33"/>
        <v>66.996733098247091</v>
      </c>
    </row>
    <row r="104" spans="1:29" x14ac:dyDescent="0.25">
      <c r="A104" s="61">
        <f t="shared" si="34"/>
        <v>2.0277537823262066</v>
      </c>
      <c r="B104" s="43">
        <f t="shared" si="49"/>
        <v>237.5</v>
      </c>
      <c r="C104" s="42">
        <f t="shared" si="56"/>
        <v>203.52979999999997</v>
      </c>
      <c r="D104" s="51">
        <f t="shared" si="56"/>
        <v>800</v>
      </c>
      <c r="E104" s="56">
        <f t="shared" si="56"/>
        <v>0.2</v>
      </c>
      <c r="F104" s="57">
        <f t="shared" si="56"/>
        <v>980.23210993750001</v>
      </c>
      <c r="G104" s="58">
        <f t="shared" si="56"/>
        <v>2.6584931595742973E-4</v>
      </c>
      <c r="H104" s="58">
        <f t="shared" si="56"/>
        <v>4.3110319016750285E-4</v>
      </c>
      <c r="I104" s="48">
        <f t="shared" si="56"/>
        <v>203.52979999999997</v>
      </c>
      <c r="J104" s="49">
        <f t="shared" si="50"/>
        <v>3.2534631569785533E-2</v>
      </c>
      <c r="K104" s="50">
        <f t="shared" si="51"/>
        <v>2.0277537823262066</v>
      </c>
      <c r="L104" s="51">
        <f t="shared" si="26"/>
        <v>1521726.499752685</v>
      </c>
      <c r="M104" s="49">
        <f t="shared" si="27"/>
        <v>1.980717152997399E-2</v>
      </c>
      <c r="N104" s="43">
        <f t="shared" si="28"/>
        <v>1.5689670144411316</v>
      </c>
      <c r="O104" s="43">
        <f t="shared" si="29"/>
        <v>1.5689670144411316</v>
      </c>
      <c r="P104" s="52">
        <f t="shared" si="52"/>
        <v>17.861598551032188</v>
      </c>
      <c r="Q104" s="52">
        <f t="shared" si="36"/>
        <v>28.964498513414451</v>
      </c>
      <c r="R104" s="54">
        <f t="shared" si="53"/>
        <v>8.8031107970115379</v>
      </c>
      <c r="S104" s="54">
        <f t="shared" si="37"/>
        <v>41.160920296317357</v>
      </c>
      <c r="T104" s="54">
        <f t="shared" si="38"/>
        <v>19.430565565473319</v>
      </c>
      <c r="U104" s="54">
        <f t="shared" si="39"/>
        <v>21.730354730844045</v>
      </c>
      <c r="V104" s="54">
        <f t="shared" si="30"/>
        <v>190.46464281522844</v>
      </c>
      <c r="W104" s="54">
        <f t="shared" si="31"/>
        <v>197.21193682905616</v>
      </c>
      <c r="X104" s="54">
        <f t="shared" si="32"/>
        <v>220.55381404168634</v>
      </c>
      <c r="Y104" s="54">
        <f t="shared" si="40"/>
        <v>417.76575087074252</v>
      </c>
      <c r="Z104" s="43">
        <f t="shared" si="54"/>
        <v>13.062500000000002</v>
      </c>
      <c r="AA104" s="54">
        <f t="shared" si="55"/>
        <v>66.235848651101747</v>
      </c>
      <c r="AB104" s="54">
        <f t="shared" si="41"/>
        <v>28.964498513414451</v>
      </c>
      <c r="AC104" s="54">
        <f t="shared" si="33"/>
        <v>66.235848651101747</v>
      </c>
    </row>
    <row r="105" spans="1:29" x14ac:dyDescent="0.25">
      <c r="A105" s="61">
        <f t="shared" si="34"/>
        <v>2.0490985589822719</v>
      </c>
      <c r="B105" s="43">
        <f t="shared" si="49"/>
        <v>240</v>
      </c>
      <c r="C105" s="42">
        <f t="shared" si="56"/>
        <v>203.52979999999997</v>
      </c>
      <c r="D105" s="51">
        <f t="shared" si="56"/>
        <v>800</v>
      </c>
      <c r="E105" s="56">
        <f t="shared" si="56"/>
        <v>0.2</v>
      </c>
      <c r="F105" s="57">
        <f t="shared" si="56"/>
        <v>980.23210993750001</v>
      </c>
      <c r="G105" s="58">
        <f t="shared" si="56"/>
        <v>2.6584931595742973E-4</v>
      </c>
      <c r="H105" s="58">
        <f t="shared" si="56"/>
        <v>4.3110319016750285E-4</v>
      </c>
      <c r="I105" s="48">
        <f t="shared" si="56"/>
        <v>203.52979999999997</v>
      </c>
      <c r="J105" s="49">
        <f t="shared" si="50"/>
        <v>3.2534631569785533E-2</v>
      </c>
      <c r="K105" s="50">
        <f t="shared" si="51"/>
        <v>2.0490985589822719</v>
      </c>
      <c r="L105" s="51">
        <f t="shared" si="26"/>
        <v>1537744.6734342927</v>
      </c>
      <c r="M105" s="49">
        <f t="shared" si="27"/>
        <v>1.9804640448733226E-2</v>
      </c>
      <c r="N105" s="43">
        <f t="shared" si="28"/>
        <v>1.6019670104342214</v>
      </c>
      <c r="O105" s="43">
        <f t="shared" si="29"/>
        <v>1.6019670104342214</v>
      </c>
      <c r="P105" s="52">
        <f t="shared" si="52"/>
        <v>18.049615377885157</v>
      </c>
      <c r="Q105" s="52">
        <f t="shared" si="36"/>
        <v>29.269387971450392</v>
      </c>
      <c r="R105" s="54">
        <f t="shared" si="53"/>
        <v>8.8031107970115379</v>
      </c>
      <c r="S105" s="54">
        <f t="shared" si="37"/>
        <v>41.719826573192449</v>
      </c>
      <c r="T105" s="54">
        <f t="shared" si="38"/>
        <v>19.65158238831938</v>
      </c>
      <c r="U105" s="54">
        <f t="shared" si="39"/>
        <v>22.068244184873077</v>
      </c>
      <c r="V105" s="54">
        <f t="shared" si="30"/>
        <v>192.6311206811292</v>
      </c>
      <c r="W105" s="54">
        <f t="shared" si="31"/>
        <v>201.55469116225001</v>
      </c>
      <c r="X105" s="54">
        <f t="shared" si="32"/>
        <v>226.34096599869821</v>
      </c>
      <c r="Y105" s="54">
        <f t="shared" si="40"/>
        <v>427.89565716094819</v>
      </c>
      <c r="Z105" s="43">
        <f t="shared" si="54"/>
        <v>13.200000000000001</v>
      </c>
      <c r="AA105" s="54">
        <f t="shared" si="55"/>
        <v>65.490909310436749</v>
      </c>
      <c r="AB105" s="54">
        <f t="shared" si="41"/>
        <v>29.269387971450392</v>
      </c>
      <c r="AC105" s="54">
        <f t="shared" si="33"/>
        <v>65.490909310436749</v>
      </c>
    </row>
    <row r="106" spans="1:29" x14ac:dyDescent="0.25">
      <c r="A106" s="61">
        <f t="shared" si="34"/>
        <v>2.0704433356383376</v>
      </c>
      <c r="B106" s="43">
        <f t="shared" si="49"/>
        <v>242.5</v>
      </c>
      <c r="C106" s="42">
        <f t="shared" si="56"/>
        <v>203.52979999999997</v>
      </c>
      <c r="D106" s="51">
        <f t="shared" si="56"/>
        <v>800</v>
      </c>
      <c r="E106" s="56">
        <f t="shared" si="56"/>
        <v>0.2</v>
      </c>
      <c r="F106" s="57">
        <f t="shared" si="56"/>
        <v>980.23210993750001</v>
      </c>
      <c r="G106" s="58">
        <f t="shared" si="56"/>
        <v>2.6584931595742973E-4</v>
      </c>
      <c r="H106" s="58">
        <f t="shared" si="56"/>
        <v>4.3110319016750285E-4</v>
      </c>
      <c r="I106" s="48">
        <f t="shared" si="56"/>
        <v>203.52979999999997</v>
      </c>
      <c r="J106" s="49">
        <f t="shared" si="50"/>
        <v>3.2534631569785533E-2</v>
      </c>
      <c r="K106" s="50">
        <f t="shared" si="51"/>
        <v>2.0704433356383376</v>
      </c>
      <c r="L106" s="51">
        <f t="shared" si="26"/>
        <v>1553762.8471158999</v>
      </c>
      <c r="M106" s="49">
        <f t="shared" si="27"/>
        <v>1.9802158157319685E-2</v>
      </c>
      <c r="N106" s="43">
        <f t="shared" si="28"/>
        <v>1.6353101540633983</v>
      </c>
      <c r="O106" s="43">
        <f t="shared" si="29"/>
        <v>1.6353101540633983</v>
      </c>
      <c r="P106" s="52">
        <f t="shared" si="52"/>
        <v>18.237632204738127</v>
      </c>
      <c r="Q106" s="52">
        <f t="shared" si="36"/>
        <v>29.574277429486333</v>
      </c>
      <c r="R106" s="54">
        <f t="shared" si="53"/>
        <v>8.8031107970115379</v>
      </c>
      <c r="S106" s="54">
        <f t="shared" si="37"/>
        <v>42.279419145339716</v>
      </c>
      <c r="T106" s="54">
        <f t="shared" si="38"/>
        <v>19.872942358801524</v>
      </c>
      <c r="U106" s="54">
        <f t="shared" si="39"/>
        <v>22.406476786538192</v>
      </c>
      <c r="V106" s="54">
        <f t="shared" si="30"/>
        <v>194.80096219034334</v>
      </c>
      <c r="W106" s="54">
        <f t="shared" si="31"/>
        <v>205.94822743629786</v>
      </c>
      <c r="X106" s="54">
        <f t="shared" si="32"/>
        <v>232.20387268100478</v>
      </c>
      <c r="Y106" s="54">
        <f t="shared" si="40"/>
        <v>438.15210011730267</v>
      </c>
      <c r="Z106" s="43">
        <f t="shared" si="54"/>
        <v>13.337500000000002</v>
      </c>
      <c r="AA106" s="54">
        <f t="shared" si="55"/>
        <v>64.761421673927458</v>
      </c>
      <c r="AB106" s="54">
        <f t="shared" si="41"/>
        <v>29.574277429486333</v>
      </c>
      <c r="AC106" s="54">
        <f t="shared" si="33"/>
        <v>64.761421673927458</v>
      </c>
    </row>
    <row r="107" spans="1:29" x14ac:dyDescent="0.25">
      <c r="A107" s="61">
        <f t="shared" si="34"/>
        <v>2.0917881122944029</v>
      </c>
      <c r="B107" s="43">
        <f t="shared" si="49"/>
        <v>245</v>
      </c>
      <c r="C107" s="42">
        <f t="shared" ref="C107:I122" si="57">C106</f>
        <v>203.52979999999997</v>
      </c>
      <c r="D107" s="51">
        <f t="shared" si="57"/>
        <v>800</v>
      </c>
      <c r="E107" s="56">
        <f t="shared" si="57"/>
        <v>0.2</v>
      </c>
      <c r="F107" s="57">
        <f t="shared" si="57"/>
        <v>980.23210993750001</v>
      </c>
      <c r="G107" s="58">
        <f t="shared" si="57"/>
        <v>2.6584931595742973E-4</v>
      </c>
      <c r="H107" s="58">
        <f t="shared" si="57"/>
        <v>4.3110319016750285E-4</v>
      </c>
      <c r="I107" s="48">
        <f t="shared" si="57"/>
        <v>203.52979999999997</v>
      </c>
      <c r="J107" s="49">
        <f t="shared" si="50"/>
        <v>3.2534631569785533E-2</v>
      </c>
      <c r="K107" s="50">
        <f t="shared" si="51"/>
        <v>2.0917881122944029</v>
      </c>
      <c r="L107" s="51">
        <f t="shared" si="26"/>
        <v>1569781.0207975071</v>
      </c>
      <c r="M107" s="49">
        <f t="shared" si="27"/>
        <v>1.9799723233563077E-2</v>
      </c>
      <c r="N107" s="43">
        <f t="shared" si="28"/>
        <v>1.6689964426695771</v>
      </c>
      <c r="O107" s="43">
        <f t="shared" si="29"/>
        <v>1.6689964426695771</v>
      </c>
      <c r="P107" s="52">
        <f t="shared" si="52"/>
        <v>18.425649031591096</v>
      </c>
      <c r="Q107" s="52">
        <f t="shared" si="36"/>
        <v>29.87916688752227</v>
      </c>
      <c r="R107" s="54">
        <f t="shared" si="53"/>
        <v>8.8031107970115379</v>
      </c>
      <c r="S107" s="54">
        <f t="shared" si="37"/>
        <v>42.839698007440987</v>
      </c>
      <c r="T107" s="54">
        <f t="shared" si="38"/>
        <v>20.094645474260673</v>
      </c>
      <c r="U107" s="54">
        <f t="shared" si="39"/>
        <v>22.74505253318031</v>
      </c>
      <c r="V107" s="54">
        <f t="shared" si="30"/>
        <v>196.97416731680576</v>
      </c>
      <c r="W107" s="54">
        <f t="shared" si="31"/>
        <v>210.39265560657543</v>
      </c>
      <c r="X107" s="54">
        <f t="shared" si="32"/>
        <v>238.14264404398187</v>
      </c>
      <c r="Y107" s="54">
        <f t="shared" si="40"/>
        <v>448.53529965055731</v>
      </c>
      <c r="Z107" s="43">
        <f t="shared" si="54"/>
        <v>13.475000000000001</v>
      </c>
      <c r="AA107" s="54">
        <f t="shared" si="55"/>
        <v>64.046912479671491</v>
      </c>
      <c r="AB107" s="54">
        <f t="shared" si="41"/>
        <v>29.87916688752227</v>
      </c>
      <c r="AC107" s="54">
        <f t="shared" si="33"/>
        <v>64.046912479671491</v>
      </c>
    </row>
    <row r="108" spans="1:29" x14ac:dyDescent="0.25">
      <c r="A108" s="61">
        <f t="shared" si="34"/>
        <v>2.1131328889504681</v>
      </c>
      <c r="B108" s="43">
        <f t="shared" si="49"/>
        <v>247.5</v>
      </c>
      <c r="C108" s="42">
        <f t="shared" si="57"/>
        <v>203.52979999999997</v>
      </c>
      <c r="D108" s="51">
        <f t="shared" si="57"/>
        <v>800</v>
      </c>
      <c r="E108" s="56">
        <f t="shared" si="57"/>
        <v>0.2</v>
      </c>
      <c r="F108" s="57">
        <f t="shared" si="57"/>
        <v>980.23210993750001</v>
      </c>
      <c r="G108" s="58">
        <f t="shared" si="57"/>
        <v>2.6584931595742973E-4</v>
      </c>
      <c r="H108" s="58">
        <f t="shared" si="57"/>
        <v>4.3110319016750285E-4</v>
      </c>
      <c r="I108" s="48">
        <f t="shared" si="57"/>
        <v>203.52979999999997</v>
      </c>
      <c r="J108" s="49">
        <f t="shared" si="50"/>
        <v>3.2534631569785533E-2</v>
      </c>
      <c r="K108" s="50">
        <f t="shared" si="51"/>
        <v>2.1131328889504681</v>
      </c>
      <c r="L108" s="51">
        <f t="shared" si="26"/>
        <v>1585799.1944791144</v>
      </c>
      <c r="M108" s="49">
        <f t="shared" si="27"/>
        <v>1.9797334310520599E-2</v>
      </c>
      <c r="N108" s="43">
        <f t="shared" si="28"/>
        <v>1.7030258736471433</v>
      </c>
      <c r="O108" s="43">
        <f t="shared" si="29"/>
        <v>1.7030258736471433</v>
      </c>
      <c r="P108" s="52">
        <f t="shared" si="52"/>
        <v>18.613665858444069</v>
      </c>
      <c r="Q108" s="52">
        <f t="shared" si="36"/>
        <v>30.184056345558218</v>
      </c>
      <c r="R108" s="54">
        <f t="shared" si="53"/>
        <v>8.8031107970115379</v>
      </c>
      <c r="S108" s="54">
        <f t="shared" si="37"/>
        <v>43.400663154285041</v>
      </c>
      <c r="T108" s="54">
        <f t="shared" si="38"/>
        <v>20.316691732091211</v>
      </c>
      <c r="U108" s="54">
        <f t="shared" si="39"/>
        <v>23.083971422193823</v>
      </c>
      <c r="V108" s="54">
        <f t="shared" si="30"/>
        <v>199.1507360349753</v>
      </c>
      <c r="W108" s="54">
        <f t="shared" si="31"/>
        <v>214.88808562788782</v>
      </c>
      <c r="X108" s="54">
        <f t="shared" si="32"/>
        <v>244.15739004243466</v>
      </c>
      <c r="Y108" s="54">
        <f t="shared" si="40"/>
        <v>459.0454756703225</v>
      </c>
      <c r="Z108" s="43">
        <f t="shared" si="54"/>
        <v>13.612500000000002</v>
      </c>
      <c r="AA108" s="54">
        <f t="shared" si="55"/>
        <v>63.346927588959794</v>
      </c>
      <c r="AB108" s="54">
        <f t="shared" si="41"/>
        <v>30.184056345558218</v>
      </c>
      <c r="AC108" s="54">
        <f t="shared" si="33"/>
        <v>63.346927588959794</v>
      </c>
    </row>
    <row r="109" spans="1:29" x14ac:dyDescent="0.25">
      <c r="A109" s="61">
        <f t="shared" si="34"/>
        <v>2.1344776656065334</v>
      </c>
      <c r="B109" s="43">
        <f t="shared" si="49"/>
        <v>250</v>
      </c>
      <c r="C109" s="42">
        <f t="shared" si="57"/>
        <v>203.52979999999997</v>
      </c>
      <c r="D109" s="51">
        <f t="shared" si="57"/>
        <v>800</v>
      </c>
      <c r="E109" s="56">
        <f t="shared" si="57"/>
        <v>0.2</v>
      </c>
      <c r="F109" s="57">
        <f t="shared" si="57"/>
        <v>980.23210993750001</v>
      </c>
      <c r="G109" s="58">
        <f t="shared" si="57"/>
        <v>2.6584931595742973E-4</v>
      </c>
      <c r="H109" s="58">
        <f t="shared" si="57"/>
        <v>4.3110319016750285E-4</v>
      </c>
      <c r="I109" s="48">
        <f t="shared" si="57"/>
        <v>203.52979999999997</v>
      </c>
      <c r="J109" s="49">
        <f t="shared" si="50"/>
        <v>3.2534631569785533E-2</v>
      </c>
      <c r="K109" s="50">
        <f t="shared" si="51"/>
        <v>2.1344776656065334</v>
      </c>
      <c r="L109" s="51">
        <f t="shared" si="26"/>
        <v>1601817.3681607216</v>
      </c>
      <c r="M109" s="49">
        <f t="shared" si="27"/>
        <v>1.9794990073807611E-2</v>
      </c>
      <c r="N109" s="43">
        <f t="shared" si="28"/>
        <v>1.7373984444423316</v>
      </c>
      <c r="O109" s="43">
        <f t="shared" si="29"/>
        <v>1.7373984444423316</v>
      </c>
      <c r="P109" s="52">
        <f t="shared" si="52"/>
        <v>18.801682685297038</v>
      </c>
      <c r="Q109" s="52">
        <f t="shared" si="36"/>
        <v>30.488945803594159</v>
      </c>
      <c r="R109" s="54">
        <f t="shared" si="53"/>
        <v>8.8031107970115379</v>
      </c>
      <c r="S109" s="54">
        <f t="shared" si="37"/>
        <v>43.962314580764314</v>
      </c>
      <c r="T109" s="54">
        <f t="shared" si="38"/>
        <v>20.539081129739369</v>
      </c>
      <c r="U109" s="54">
        <f t="shared" si="39"/>
        <v>23.423233451024952</v>
      </c>
      <c r="V109" s="54">
        <f t="shared" si="30"/>
        <v>201.33066831981913</v>
      </c>
      <c r="W109" s="54">
        <f t="shared" si="31"/>
        <v>219.43462745448042</v>
      </c>
      <c r="X109" s="54">
        <f t="shared" si="32"/>
        <v>250.24822063060844</v>
      </c>
      <c r="Y109" s="54">
        <f t="shared" si="40"/>
        <v>469.68284808508884</v>
      </c>
      <c r="Z109" s="43">
        <f t="shared" si="54"/>
        <v>13.750000000000002</v>
      </c>
      <c r="AA109" s="54">
        <f t="shared" si="55"/>
        <v>62.661031030083464</v>
      </c>
      <c r="AB109" s="54">
        <f t="shared" si="41"/>
        <v>30.488945803594159</v>
      </c>
      <c r="AC109" s="54">
        <f t="shared" si="33"/>
        <v>62.661031030083464</v>
      </c>
    </row>
    <row r="110" spans="1:29" x14ac:dyDescent="0.25">
      <c r="A110" s="61">
        <f t="shared" si="34"/>
        <v>2.1558224422625987</v>
      </c>
      <c r="B110" s="43">
        <f t="shared" si="49"/>
        <v>252.5</v>
      </c>
      <c r="C110" s="42">
        <f t="shared" si="57"/>
        <v>203.52979999999997</v>
      </c>
      <c r="D110" s="51">
        <f t="shared" si="57"/>
        <v>800</v>
      </c>
      <c r="E110" s="56">
        <f t="shared" si="57"/>
        <v>0.2</v>
      </c>
      <c r="F110" s="57">
        <f t="shared" si="57"/>
        <v>980.23210993750001</v>
      </c>
      <c r="G110" s="58">
        <f t="shared" si="57"/>
        <v>2.6584931595742973E-4</v>
      </c>
      <c r="H110" s="58">
        <f t="shared" si="57"/>
        <v>4.3110319016750285E-4</v>
      </c>
      <c r="I110" s="48">
        <f t="shared" si="57"/>
        <v>203.52979999999997</v>
      </c>
      <c r="J110" s="49">
        <f t="shared" si="50"/>
        <v>3.2534631569785533E-2</v>
      </c>
      <c r="K110" s="50">
        <f t="shared" si="51"/>
        <v>2.1558224422625987</v>
      </c>
      <c r="L110" s="51">
        <f t="shared" si="26"/>
        <v>1617835.5418423289</v>
      </c>
      <c r="M110" s="49">
        <f t="shared" si="27"/>
        <v>1.9792689259082244E-2</v>
      </c>
      <c r="N110" s="43">
        <f t="shared" si="28"/>
        <v>1.7721141525516615</v>
      </c>
      <c r="O110" s="43">
        <f t="shared" si="29"/>
        <v>1.7721141525516615</v>
      </c>
      <c r="P110" s="52">
        <f t="shared" si="52"/>
        <v>18.989699512150008</v>
      </c>
      <c r="Q110" s="52">
        <f t="shared" si="36"/>
        <v>30.793835261630093</v>
      </c>
      <c r="R110" s="54">
        <f t="shared" si="53"/>
        <v>8.8031107970115379</v>
      </c>
      <c r="S110" s="54">
        <f t="shared" si="37"/>
        <v>44.52465228187188</v>
      </c>
      <c r="T110" s="54">
        <f t="shared" si="38"/>
        <v>20.76181366470167</v>
      </c>
      <c r="U110" s="54">
        <f t="shared" si="39"/>
        <v>23.762838617170214</v>
      </c>
      <c r="V110" s="54">
        <f t="shared" si="30"/>
        <v>203.51396414679738</v>
      </c>
      <c r="W110" s="54">
        <f t="shared" si="31"/>
        <v>224.03239104005007</v>
      </c>
      <c r="X110" s="54">
        <f t="shared" si="32"/>
        <v>256.41524576219996</v>
      </c>
      <c r="Y110" s="54">
        <f t="shared" si="40"/>
        <v>480.44763680225003</v>
      </c>
      <c r="Z110" s="43">
        <f t="shared" si="54"/>
        <v>13.887500000000001</v>
      </c>
      <c r="AA110" s="54">
        <f t="shared" si="55"/>
        <v>61.98880409894543</v>
      </c>
      <c r="AB110" s="54">
        <f t="shared" si="41"/>
        <v>30.793835261630093</v>
      </c>
      <c r="AC110" s="54">
        <f t="shared" si="33"/>
        <v>61.98880409894543</v>
      </c>
    </row>
    <row r="111" spans="1:29" x14ac:dyDescent="0.25">
      <c r="A111" s="61">
        <f t="shared" si="34"/>
        <v>2.1771672189186639</v>
      </c>
      <c r="B111" s="43">
        <f t="shared" si="49"/>
        <v>255</v>
      </c>
      <c r="C111" s="42">
        <f t="shared" si="57"/>
        <v>203.52979999999997</v>
      </c>
      <c r="D111" s="51">
        <f t="shared" si="57"/>
        <v>800</v>
      </c>
      <c r="E111" s="56">
        <f t="shared" si="57"/>
        <v>0.2</v>
      </c>
      <c r="F111" s="57">
        <f t="shared" si="57"/>
        <v>980.23210993750001</v>
      </c>
      <c r="G111" s="58">
        <f t="shared" si="57"/>
        <v>2.6584931595742973E-4</v>
      </c>
      <c r="H111" s="58">
        <f t="shared" si="57"/>
        <v>4.3110319016750285E-4</v>
      </c>
      <c r="I111" s="48">
        <f t="shared" si="57"/>
        <v>203.52979999999997</v>
      </c>
      <c r="J111" s="49">
        <f t="shared" si="50"/>
        <v>3.2534631569785533E-2</v>
      </c>
      <c r="K111" s="50">
        <f t="shared" si="51"/>
        <v>2.1771672189186639</v>
      </c>
      <c r="L111" s="51">
        <f t="shared" si="26"/>
        <v>1633853.7155239356</v>
      </c>
      <c r="M111" s="49">
        <f t="shared" si="27"/>
        <v>1.9790430649673566E-2</v>
      </c>
      <c r="N111" s="43">
        <f t="shared" si="28"/>
        <v>1.8071729955204456</v>
      </c>
      <c r="O111" s="43">
        <f t="shared" si="29"/>
        <v>1.8071729955204456</v>
      </c>
      <c r="P111" s="52">
        <f t="shared" si="52"/>
        <v>19.177716339002977</v>
      </c>
      <c r="Q111" s="52">
        <f t="shared" si="36"/>
        <v>31.098724719666038</v>
      </c>
      <c r="R111" s="54">
        <f t="shared" si="53"/>
        <v>8.8031107970115379</v>
      </c>
      <c r="S111" s="54">
        <f t="shared" si="37"/>
        <v>45.087676252698373</v>
      </c>
      <c r="T111" s="54">
        <f t="shared" si="38"/>
        <v>20.984889334523423</v>
      </c>
      <c r="U111" s="54">
        <f t="shared" si="39"/>
        <v>24.102786918174946</v>
      </c>
      <c r="V111" s="54">
        <f t="shared" si="30"/>
        <v>205.70062349184835</v>
      </c>
      <c r="W111" s="54">
        <f t="shared" si="31"/>
        <v>228.68148633775527</v>
      </c>
      <c r="X111" s="54">
        <f t="shared" si="32"/>
        <v>262.65857539036801</v>
      </c>
      <c r="Y111" s="54">
        <f t="shared" si="40"/>
        <v>491.34006172812326</v>
      </c>
      <c r="Z111" s="43">
        <f t="shared" si="54"/>
        <v>14.025000000000002</v>
      </c>
      <c r="AA111" s="54">
        <f t="shared" si="55"/>
        <v>61.329844512579051</v>
      </c>
      <c r="AB111" s="54">
        <f t="shared" si="41"/>
        <v>31.098724719666038</v>
      </c>
      <c r="AC111" s="54">
        <f t="shared" si="33"/>
        <v>61.329844512579051</v>
      </c>
    </row>
    <row r="112" spans="1:29" x14ac:dyDescent="0.25">
      <c r="A112" s="61">
        <f t="shared" si="34"/>
        <v>2.1985119955747292</v>
      </c>
      <c r="B112" s="43">
        <f t="shared" si="49"/>
        <v>257.5</v>
      </c>
      <c r="C112" s="42">
        <f t="shared" si="57"/>
        <v>203.52979999999997</v>
      </c>
      <c r="D112" s="51">
        <f t="shared" si="57"/>
        <v>800</v>
      </c>
      <c r="E112" s="56">
        <f t="shared" si="57"/>
        <v>0.2</v>
      </c>
      <c r="F112" s="57">
        <f t="shared" si="57"/>
        <v>980.23210993750001</v>
      </c>
      <c r="G112" s="58">
        <f t="shared" si="57"/>
        <v>2.6584931595742973E-4</v>
      </c>
      <c r="H112" s="58">
        <f t="shared" si="57"/>
        <v>4.3110319016750285E-4</v>
      </c>
      <c r="I112" s="48">
        <f t="shared" si="57"/>
        <v>203.52979999999997</v>
      </c>
      <c r="J112" s="49">
        <f t="shared" si="50"/>
        <v>3.2534631569785533E-2</v>
      </c>
      <c r="K112" s="50">
        <f t="shared" si="51"/>
        <v>2.1985119955747292</v>
      </c>
      <c r="L112" s="51">
        <f t="shared" si="26"/>
        <v>1649871.8892055429</v>
      </c>
      <c r="M112" s="49">
        <f t="shared" si="27"/>
        <v>1.9788213074343943E-2</v>
      </c>
      <c r="N112" s="43">
        <f t="shared" si="28"/>
        <v>1.8425749709413497</v>
      </c>
      <c r="O112" s="43">
        <f t="shared" si="29"/>
        <v>1.8425749709413497</v>
      </c>
      <c r="P112" s="52">
        <f t="shared" si="52"/>
        <v>19.365733165855946</v>
      </c>
      <c r="Q112" s="52">
        <f t="shared" si="36"/>
        <v>31.403614177701982</v>
      </c>
      <c r="R112" s="54">
        <f t="shared" si="53"/>
        <v>8.8031107970115379</v>
      </c>
      <c r="S112" s="54">
        <f t="shared" si="37"/>
        <v>45.651386488429083</v>
      </c>
      <c r="T112" s="54">
        <f t="shared" si="38"/>
        <v>21.208308136797296</v>
      </c>
      <c r="U112" s="54">
        <f t="shared" si="39"/>
        <v>24.443078351631794</v>
      </c>
      <c r="V112" s="54">
        <f t="shared" si="30"/>
        <v>207.89064633137463</v>
      </c>
      <c r="W112" s="54">
        <f t="shared" si="31"/>
        <v>233.38202330022665</v>
      </c>
      <c r="X112" s="54">
        <f t="shared" si="32"/>
        <v>268.97831946774306</v>
      </c>
      <c r="Y112" s="54">
        <f t="shared" si="40"/>
        <v>502.36034276796971</v>
      </c>
      <c r="Z112" s="43">
        <f t="shared" si="54"/>
        <v>14.162500000000001</v>
      </c>
      <c r="AA112" s="54">
        <f t="shared" si="55"/>
        <v>60.6837656119774</v>
      </c>
      <c r="AB112" s="54">
        <f t="shared" si="41"/>
        <v>31.403614177701982</v>
      </c>
      <c r="AC112" s="54">
        <f t="shared" si="33"/>
        <v>60.6837656119774</v>
      </c>
    </row>
    <row r="113" spans="1:29" x14ac:dyDescent="0.25">
      <c r="A113" s="61">
        <f t="shared" si="34"/>
        <v>2.2198567722307945</v>
      </c>
      <c r="B113" s="43">
        <f t="shared" si="49"/>
        <v>260</v>
      </c>
      <c r="C113" s="42">
        <f t="shared" si="57"/>
        <v>203.52979999999997</v>
      </c>
      <c r="D113" s="51">
        <f t="shared" si="57"/>
        <v>800</v>
      </c>
      <c r="E113" s="56">
        <f t="shared" si="57"/>
        <v>0.2</v>
      </c>
      <c r="F113" s="57">
        <f t="shared" si="57"/>
        <v>980.23210993750001</v>
      </c>
      <c r="G113" s="58">
        <f t="shared" si="57"/>
        <v>2.6584931595742973E-4</v>
      </c>
      <c r="H113" s="58">
        <f t="shared" si="57"/>
        <v>4.3110319016750285E-4</v>
      </c>
      <c r="I113" s="48">
        <f t="shared" si="57"/>
        <v>203.52979999999997</v>
      </c>
      <c r="J113" s="49">
        <f t="shared" si="50"/>
        <v>3.2534631569785533E-2</v>
      </c>
      <c r="K113" s="50">
        <f t="shared" si="51"/>
        <v>2.2198567722307945</v>
      </c>
      <c r="L113" s="51">
        <f t="shared" si="26"/>
        <v>1665890.0628871501</v>
      </c>
      <c r="M113" s="49">
        <f t="shared" si="27"/>
        <v>1.9786035405176632E-2</v>
      </c>
      <c r="N113" s="43">
        <f t="shared" si="28"/>
        <v>1.8783200764530137</v>
      </c>
      <c r="O113" s="43">
        <f t="shared" si="29"/>
        <v>1.8783200764530137</v>
      </c>
      <c r="P113" s="52">
        <f t="shared" si="52"/>
        <v>19.553749992708919</v>
      </c>
      <c r="Q113" s="52">
        <f t="shared" si="36"/>
        <v>31.708503635737923</v>
      </c>
      <c r="R113" s="54">
        <f t="shared" si="53"/>
        <v>8.8031107970115379</v>
      </c>
      <c r="S113" s="54">
        <f t="shared" si="37"/>
        <v>46.215782984341331</v>
      </c>
      <c r="T113" s="54">
        <f t="shared" si="38"/>
        <v>21.432070069161934</v>
      </c>
      <c r="U113" s="54">
        <f t="shared" si="39"/>
        <v>24.783712915179397</v>
      </c>
      <c r="V113" s="54">
        <f t="shared" si="30"/>
        <v>210.08403264222943</v>
      </c>
      <c r="W113" s="54">
        <f t="shared" si="31"/>
        <v>238.13411187957701</v>
      </c>
      <c r="X113" s="54">
        <f t="shared" si="32"/>
        <v>275.37458794643771</v>
      </c>
      <c r="Y113" s="54">
        <f t="shared" si="40"/>
        <v>513.50869982601466</v>
      </c>
      <c r="Z113" s="43">
        <f t="shared" si="54"/>
        <v>14.300000000000002</v>
      </c>
      <c r="AA113" s="54">
        <f t="shared" si="55"/>
        <v>60.050195610914521</v>
      </c>
      <c r="AB113" s="54">
        <f t="shared" si="41"/>
        <v>31.708503635737923</v>
      </c>
      <c r="AC113" s="54">
        <f t="shared" si="33"/>
        <v>60.050195610914521</v>
      </c>
    </row>
    <row r="114" spans="1:29" x14ac:dyDescent="0.25">
      <c r="A114" s="61">
        <f t="shared" si="34"/>
        <v>2.2412015488868602</v>
      </c>
      <c r="B114" s="43">
        <f t="shared" si="49"/>
        <v>262.5</v>
      </c>
      <c r="C114" s="42">
        <f t="shared" si="57"/>
        <v>203.52979999999997</v>
      </c>
      <c r="D114" s="51">
        <f t="shared" si="57"/>
        <v>800</v>
      </c>
      <c r="E114" s="56">
        <f t="shared" si="57"/>
        <v>0.2</v>
      </c>
      <c r="F114" s="57">
        <f t="shared" si="57"/>
        <v>980.23210993750001</v>
      </c>
      <c r="G114" s="58">
        <f t="shared" si="57"/>
        <v>2.6584931595742973E-4</v>
      </c>
      <c r="H114" s="58">
        <f t="shared" si="57"/>
        <v>4.3110319016750285E-4</v>
      </c>
      <c r="I114" s="48">
        <f t="shared" si="57"/>
        <v>203.52979999999997</v>
      </c>
      <c r="J114" s="49">
        <f t="shared" si="50"/>
        <v>3.2534631569785533E-2</v>
      </c>
      <c r="K114" s="50">
        <f t="shared" si="51"/>
        <v>2.2412015488868602</v>
      </c>
      <c r="L114" s="51">
        <f t="shared" si="26"/>
        <v>1681908.2365687578</v>
      </c>
      <c r="M114" s="49">
        <f t="shared" si="27"/>
        <v>1.9783896555580618E-2</v>
      </c>
      <c r="N114" s="43">
        <f t="shared" si="28"/>
        <v>1.9144083097387228</v>
      </c>
      <c r="O114" s="43">
        <f t="shared" si="29"/>
        <v>1.9144083097387228</v>
      </c>
      <c r="P114" s="52">
        <f t="shared" si="52"/>
        <v>19.741766819561892</v>
      </c>
      <c r="Q114" s="52">
        <f t="shared" si="36"/>
        <v>32.013393093773871</v>
      </c>
      <c r="R114" s="54">
        <f t="shared" si="53"/>
        <v>8.8031107970115379</v>
      </c>
      <c r="S114" s="54">
        <f t="shared" si="37"/>
        <v>46.780865735801669</v>
      </c>
      <c r="T114" s="54">
        <f t="shared" si="38"/>
        <v>21.656175129300614</v>
      </c>
      <c r="U114" s="54">
        <f t="shared" si="39"/>
        <v>25.124690606501058</v>
      </c>
      <c r="V114" s="54">
        <f t="shared" si="30"/>
        <v>212.28078240170353</v>
      </c>
      <c r="W114" s="54">
        <f t="shared" si="31"/>
        <v>242.93786202741069</v>
      </c>
      <c r="X114" s="54">
        <f t="shared" si="32"/>
        <v>281.84749077805674</v>
      </c>
      <c r="Y114" s="54">
        <f t="shared" si="40"/>
        <v>524.78535280546748</v>
      </c>
      <c r="Z114" s="43">
        <f t="shared" si="54"/>
        <v>14.437500000000002</v>
      </c>
      <c r="AA114" s="54">
        <f t="shared" si="55"/>
        <v>59.42877688769245</v>
      </c>
      <c r="AB114" s="54">
        <f t="shared" si="41"/>
        <v>32.013393093773871</v>
      </c>
      <c r="AC114" s="54">
        <f t="shared" si="33"/>
        <v>59.42877688769245</v>
      </c>
    </row>
    <row r="115" spans="1:29" x14ac:dyDescent="0.25">
      <c r="A115" s="61">
        <f t="shared" si="34"/>
        <v>2.2625463255429255</v>
      </c>
      <c r="B115" s="43">
        <f t="shared" si="49"/>
        <v>265</v>
      </c>
      <c r="C115" s="42">
        <f t="shared" si="57"/>
        <v>203.52979999999997</v>
      </c>
      <c r="D115" s="51">
        <f t="shared" si="57"/>
        <v>800</v>
      </c>
      <c r="E115" s="56">
        <f t="shared" si="57"/>
        <v>0.2</v>
      </c>
      <c r="F115" s="57">
        <f t="shared" si="57"/>
        <v>980.23210993750001</v>
      </c>
      <c r="G115" s="58">
        <f t="shared" si="57"/>
        <v>2.6584931595742973E-4</v>
      </c>
      <c r="H115" s="58">
        <f t="shared" si="57"/>
        <v>4.3110319016750285E-4</v>
      </c>
      <c r="I115" s="48">
        <f t="shared" si="57"/>
        <v>203.52979999999997</v>
      </c>
      <c r="J115" s="49">
        <f t="shared" si="50"/>
        <v>3.2534631569785533E-2</v>
      </c>
      <c r="K115" s="50">
        <f t="shared" si="51"/>
        <v>2.2625463255429255</v>
      </c>
      <c r="L115" s="51">
        <f t="shared" si="26"/>
        <v>1697926.4102503646</v>
      </c>
      <c r="M115" s="49">
        <f t="shared" si="27"/>
        <v>1.9781795478405105E-2</v>
      </c>
      <c r="N115" s="43">
        <f t="shared" si="28"/>
        <v>1.9508396685251315</v>
      </c>
      <c r="O115" s="43">
        <f t="shared" si="29"/>
        <v>1.9508396685251315</v>
      </c>
      <c r="P115" s="52">
        <f t="shared" si="52"/>
        <v>19.929783646414862</v>
      </c>
      <c r="Q115" s="52">
        <f t="shared" si="36"/>
        <v>32.318282551809816</v>
      </c>
      <c r="R115" s="54">
        <f t="shared" si="53"/>
        <v>8.8031107970115379</v>
      </c>
      <c r="S115" s="54">
        <f t="shared" si="37"/>
        <v>47.346634738263404</v>
      </c>
      <c r="T115" s="54">
        <f t="shared" si="38"/>
        <v>21.880623314939992</v>
      </c>
      <c r="U115" s="54">
        <f t="shared" si="39"/>
        <v>25.466011423323412</v>
      </c>
      <c r="V115" s="54">
        <f t="shared" si="30"/>
        <v>214.48089558751283</v>
      </c>
      <c r="W115" s="54">
        <f t="shared" si="31"/>
        <v>247.79338369483321</v>
      </c>
      <c r="X115" s="54">
        <f t="shared" si="32"/>
        <v>288.39713791370531</v>
      </c>
      <c r="Y115" s="54">
        <f t="shared" si="40"/>
        <v>536.19052160853857</v>
      </c>
      <c r="Z115" s="43">
        <f t="shared" si="54"/>
        <v>14.575000000000001</v>
      </c>
      <c r="AA115" s="54">
        <f t="shared" si="55"/>
        <v>58.819165316978996</v>
      </c>
      <c r="AB115" s="54">
        <f t="shared" si="41"/>
        <v>32.318282551809816</v>
      </c>
      <c r="AC115" s="54">
        <f t="shared" si="33"/>
        <v>58.819165316978996</v>
      </c>
    </row>
    <row r="116" spans="1:29" x14ac:dyDescent="0.25">
      <c r="A116" s="61">
        <f t="shared" si="34"/>
        <v>2.2838911021989907</v>
      </c>
      <c r="B116" s="43">
        <f t="shared" si="49"/>
        <v>267.5</v>
      </c>
      <c r="C116" s="42">
        <f t="shared" si="57"/>
        <v>203.52979999999997</v>
      </c>
      <c r="D116" s="51">
        <f t="shared" si="57"/>
        <v>800</v>
      </c>
      <c r="E116" s="56">
        <f t="shared" si="57"/>
        <v>0.2</v>
      </c>
      <c r="F116" s="57">
        <f t="shared" si="57"/>
        <v>980.23210993750001</v>
      </c>
      <c r="G116" s="58">
        <f t="shared" si="57"/>
        <v>2.6584931595742973E-4</v>
      </c>
      <c r="H116" s="58">
        <f t="shared" si="57"/>
        <v>4.3110319016750285E-4</v>
      </c>
      <c r="I116" s="48">
        <f t="shared" si="57"/>
        <v>203.52979999999997</v>
      </c>
      <c r="J116" s="49">
        <f t="shared" si="50"/>
        <v>3.2534631569785533E-2</v>
      </c>
      <c r="K116" s="50">
        <f t="shared" si="51"/>
        <v>2.2838911021989907</v>
      </c>
      <c r="L116" s="51">
        <f t="shared" si="26"/>
        <v>1713944.5839319718</v>
      </c>
      <c r="M116" s="49">
        <f t="shared" si="27"/>
        <v>1.9779731164156648E-2</v>
      </c>
      <c r="N116" s="43">
        <f t="shared" si="28"/>
        <v>1.9876141505810372</v>
      </c>
      <c r="O116" s="43">
        <f t="shared" si="29"/>
        <v>1.9876141505810372</v>
      </c>
      <c r="P116" s="52">
        <f t="shared" si="52"/>
        <v>20.117800473267831</v>
      </c>
      <c r="Q116" s="52">
        <f t="shared" si="36"/>
        <v>32.623172009845746</v>
      </c>
      <c r="R116" s="54">
        <f t="shared" si="53"/>
        <v>8.8031107970115379</v>
      </c>
      <c r="S116" s="54">
        <f t="shared" si="37"/>
        <v>47.913089987264115</v>
      </c>
      <c r="T116" s="54">
        <f t="shared" si="38"/>
        <v>22.105414623848869</v>
      </c>
      <c r="U116" s="54">
        <f t="shared" si="39"/>
        <v>25.807675363415246</v>
      </c>
      <c r="V116" s="54">
        <f t="shared" si="30"/>
        <v>216.68437217778646</v>
      </c>
      <c r="W116" s="54">
        <f t="shared" si="31"/>
        <v>252.70078683246035</v>
      </c>
      <c r="X116" s="54">
        <f t="shared" si="32"/>
        <v>295.023639303999</v>
      </c>
      <c r="Y116" s="54">
        <f t="shared" si="40"/>
        <v>547.72442613645933</v>
      </c>
      <c r="Z116" s="43">
        <f t="shared" si="54"/>
        <v>14.712500000000002</v>
      </c>
      <c r="AA116" s="54">
        <f t="shared" si="55"/>
        <v>58.221029639113603</v>
      </c>
      <c r="AB116" s="54">
        <f t="shared" si="41"/>
        <v>32.623172009845746</v>
      </c>
      <c r="AC116" s="54">
        <f t="shared" si="33"/>
        <v>58.221029639113603</v>
      </c>
    </row>
    <row r="117" spans="1:29" x14ac:dyDescent="0.25">
      <c r="A117" s="61">
        <f t="shared" si="34"/>
        <v>2.305235878855056</v>
      </c>
      <c r="B117" s="43">
        <f t="shared" si="49"/>
        <v>270</v>
      </c>
      <c r="C117" s="42">
        <f t="shared" si="57"/>
        <v>203.52979999999997</v>
      </c>
      <c r="D117" s="51">
        <f t="shared" si="57"/>
        <v>800</v>
      </c>
      <c r="E117" s="56">
        <f t="shared" si="57"/>
        <v>0.2</v>
      </c>
      <c r="F117" s="57">
        <f t="shared" si="57"/>
        <v>980.23210993750001</v>
      </c>
      <c r="G117" s="58">
        <f t="shared" si="57"/>
        <v>2.6584931595742973E-4</v>
      </c>
      <c r="H117" s="58">
        <f t="shared" si="57"/>
        <v>4.3110319016750285E-4</v>
      </c>
      <c r="I117" s="48">
        <f t="shared" si="57"/>
        <v>203.52979999999997</v>
      </c>
      <c r="J117" s="49">
        <f t="shared" si="50"/>
        <v>3.2534631569785533E-2</v>
      </c>
      <c r="K117" s="50">
        <f t="shared" si="51"/>
        <v>2.305235878855056</v>
      </c>
      <c r="L117" s="51">
        <f t="shared" si="26"/>
        <v>1729962.7576135793</v>
      </c>
      <c r="M117" s="49">
        <f t="shared" si="27"/>
        <v>1.977770263931249E-2</v>
      </c>
      <c r="N117" s="43">
        <f t="shared" si="28"/>
        <v>2.0247317537161975</v>
      </c>
      <c r="O117" s="43">
        <f t="shared" si="29"/>
        <v>2.0247317537161975</v>
      </c>
      <c r="P117" s="52">
        <f t="shared" si="52"/>
        <v>20.3058173001208</v>
      </c>
      <c r="Q117" s="52">
        <f t="shared" si="36"/>
        <v>32.92806146788169</v>
      </c>
      <c r="R117" s="54">
        <f t="shared" si="53"/>
        <v>8.8031107970115379</v>
      </c>
      <c r="S117" s="54">
        <f t="shared" si="37"/>
        <v>48.480231478423349</v>
      </c>
      <c r="T117" s="54">
        <f t="shared" si="38"/>
        <v>22.330549053836997</v>
      </c>
      <c r="U117" s="54">
        <f t="shared" si="39"/>
        <v>26.149682424586349</v>
      </c>
      <c r="V117" s="54">
        <f t="shared" si="30"/>
        <v>218.89121215105484</v>
      </c>
      <c r="W117" s="54">
        <f t="shared" si="31"/>
        <v>257.66018139042689</v>
      </c>
      <c r="X117" s="54">
        <f t="shared" si="32"/>
        <v>301.72710489907325</v>
      </c>
      <c r="Y117" s="54">
        <f t="shared" si="40"/>
        <v>559.38728628950014</v>
      </c>
      <c r="Z117" s="43">
        <f t="shared" si="54"/>
        <v>14.850000000000001</v>
      </c>
      <c r="AA117" s="54">
        <f t="shared" si="55"/>
        <v>57.63405086445281</v>
      </c>
      <c r="AB117" s="54">
        <f t="shared" si="41"/>
        <v>32.92806146788169</v>
      </c>
      <c r="AC117" s="54">
        <f t="shared" si="33"/>
        <v>57.63405086445281</v>
      </c>
    </row>
    <row r="118" spans="1:29" x14ac:dyDescent="0.25">
      <c r="A118" s="61">
        <f t="shared" si="34"/>
        <v>2.3265806555111213</v>
      </c>
      <c r="B118" s="43">
        <f t="shared" si="49"/>
        <v>272.5</v>
      </c>
      <c r="C118" s="42">
        <f t="shared" si="57"/>
        <v>203.52979999999997</v>
      </c>
      <c r="D118" s="51">
        <f t="shared" si="57"/>
        <v>800</v>
      </c>
      <c r="E118" s="56">
        <f t="shared" si="57"/>
        <v>0.2</v>
      </c>
      <c r="F118" s="57">
        <f t="shared" si="57"/>
        <v>980.23210993750001</v>
      </c>
      <c r="G118" s="58">
        <f t="shared" si="57"/>
        <v>2.6584931595742973E-4</v>
      </c>
      <c r="H118" s="58">
        <f t="shared" si="57"/>
        <v>4.3110319016750285E-4</v>
      </c>
      <c r="I118" s="48">
        <f t="shared" si="57"/>
        <v>203.52979999999997</v>
      </c>
      <c r="J118" s="49">
        <f t="shared" si="50"/>
        <v>3.2534631569785533E-2</v>
      </c>
      <c r="K118" s="50">
        <f t="shared" si="51"/>
        <v>2.3265806555111213</v>
      </c>
      <c r="L118" s="51">
        <f t="shared" si="26"/>
        <v>1745980.9312951863</v>
      </c>
      <c r="M118" s="49">
        <f t="shared" si="27"/>
        <v>1.9775708964724099E-2</v>
      </c>
      <c r="N118" s="43">
        <f t="shared" si="28"/>
        <v>2.0621924757801966</v>
      </c>
      <c r="O118" s="43">
        <f t="shared" si="29"/>
        <v>2.0621924757801966</v>
      </c>
      <c r="P118" s="52">
        <f t="shared" si="52"/>
        <v>20.49383412697377</v>
      </c>
      <c r="Q118" s="52">
        <f t="shared" si="36"/>
        <v>33.232950925917635</v>
      </c>
      <c r="R118" s="54">
        <f t="shared" si="53"/>
        <v>8.8031107970115379</v>
      </c>
      <c r="S118" s="54">
        <f t="shared" si="37"/>
        <v>49.048059207440261</v>
      </c>
      <c r="T118" s="54">
        <f t="shared" si="38"/>
        <v>22.556026602753967</v>
      </c>
      <c r="U118" s="54">
        <f t="shared" si="39"/>
        <v>26.49203260468629</v>
      </c>
      <c r="V118" s="54">
        <f t="shared" si="30"/>
        <v>221.10141548623901</v>
      </c>
      <c r="W118" s="54">
        <f t="shared" si="31"/>
        <v>262.67167731839561</v>
      </c>
      <c r="X118" s="54">
        <f t="shared" si="32"/>
        <v>308.50764464859037</v>
      </c>
      <c r="Y118" s="54">
        <f t="shared" si="40"/>
        <v>571.17932196698598</v>
      </c>
      <c r="Z118" s="43">
        <f t="shared" si="54"/>
        <v>14.987500000000002</v>
      </c>
      <c r="AA118" s="54">
        <f t="shared" si="55"/>
        <v>57.057921710504822</v>
      </c>
      <c r="AB118" s="54">
        <f t="shared" si="41"/>
        <v>33.232950925917635</v>
      </c>
      <c r="AC118" s="54">
        <f t="shared" si="33"/>
        <v>57.057921710504822</v>
      </c>
    </row>
    <row r="119" spans="1:29" x14ac:dyDescent="0.25">
      <c r="A119" s="61">
        <f t="shared" si="34"/>
        <v>2.3479254321671865</v>
      </c>
      <c r="B119" s="43">
        <f t="shared" si="49"/>
        <v>275</v>
      </c>
      <c r="C119" s="42">
        <f t="shared" si="57"/>
        <v>203.52979999999997</v>
      </c>
      <c r="D119" s="51">
        <f t="shared" si="57"/>
        <v>800</v>
      </c>
      <c r="E119" s="56">
        <f t="shared" si="57"/>
        <v>0.2</v>
      </c>
      <c r="F119" s="57">
        <f t="shared" si="57"/>
        <v>980.23210993750001</v>
      </c>
      <c r="G119" s="58">
        <f t="shared" si="57"/>
        <v>2.6584931595742973E-4</v>
      </c>
      <c r="H119" s="58">
        <f t="shared" si="57"/>
        <v>4.3110319016750285E-4</v>
      </c>
      <c r="I119" s="48">
        <f t="shared" si="57"/>
        <v>203.52979999999997</v>
      </c>
      <c r="J119" s="49">
        <f t="shared" si="50"/>
        <v>3.2534631569785533E-2</v>
      </c>
      <c r="K119" s="50">
        <f t="shared" si="51"/>
        <v>2.3479254321671865</v>
      </c>
      <c r="L119" s="51">
        <f t="shared" si="26"/>
        <v>1761999.1049767933</v>
      </c>
      <c r="M119" s="49">
        <f t="shared" si="27"/>
        <v>1.9773749234105211E-2</v>
      </c>
      <c r="N119" s="43">
        <f t="shared" si="28"/>
        <v>2.0999963146613414</v>
      </c>
      <c r="O119" s="43">
        <f t="shared" si="29"/>
        <v>2.0999963146613414</v>
      </c>
      <c r="P119" s="52">
        <f t="shared" si="52"/>
        <v>20.681850953826743</v>
      </c>
      <c r="Q119" s="52">
        <f t="shared" si="36"/>
        <v>33.537840383953579</v>
      </c>
      <c r="R119" s="54">
        <f t="shared" si="53"/>
        <v>8.8031107970115379</v>
      </c>
      <c r="S119" s="54">
        <f t="shared" si="37"/>
        <v>49.616573170091471</v>
      </c>
      <c r="T119" s="54">
        <f t="shared" si="38"/>
        <v>22.781847268488086</v>
      </c>
      <c r="U119" s="54">
        <f t="shared" si="39"/>
        <v>26.834725901603381</v>
      </c>
      <c r="V119" s="54">
        <f t="shared" si="30"/>
        <v>223.31498216263947</v>
      </c>
      <c r="W119" s="54">
        <f t="shared" si="31"/>
        <v>267.73538456556503</v>
      </c>
      <c r="X119" s="54">
        <f t="shared" si="32"/>
        <v>315.36536850174912</v>
      </c>
      <c r="Y119" s="54">
        <f t="shared" si="40"/>
        <v>583.10075306731414</v>
      </c>
      <c r="Z119" s="43">
        <f t="shared" si="54"/>
        <v>15.125000000000002</v>
      </c>
      <c r="AA119" s="54">
        <f t="shared" si="55"/>
        <v>56.492346069766811</v>
      </c>
      <c r="AB119" s="54">
        <f t="shared" si="41"/>
        <v>33.537840383953579</v>
      </c>
      <c r="AC119" s="54">
        <f t="shared" si="33"/>
        <v>56.492346069766811</v>
      </c>
    </row>
    <row r="120" spans="1:29" x14ac:dyDescent="0.25">
      <c r="A120" s="61">
        <f t="shared" si="34"/>
        <v>2.3692702088232518</v>
      </c>
      <c r="B120" s="43">
        <f t="shared" si="49"/>
        <v>277.5</v>
      </c>
      <c r="C120" s="42">
        <f t="shared" si="57"/>
        <v>203.52979999999997</v>
      </c>
      <c r="D120" s="51">
        <f t="shared" si="57"/>
        <v>800</v>
      </c>
      <c r="E120" s="56">
        <f t="shared" si="57"/>
        <v>0.2</v>
      </c>
      <c r="F120" s="57">
        <f t="shared" si="57"/>
        <v>980.23210993750001</v>
      </c>
      <c r="G120" s="58">
        <f t="shared" si="57"/>
        <v>2.6584931595742973E-4</v>
      </c>
      <c r="H120" s="58">
        <f t="shared" si="57"/>
        <v>4.3110319016750285E-4</v>
      </c>
      <c r="I120" s="48">
        <f t="shared" si="57"/>
        <v>203.52979999999997</v>
      </c>
      <c r="J120" s="49">
        <f t="shared" si="50"/>
        <v>3.2534631569785533E-2</v>
      </c>
      <c r="K120" s="50">
        <f t="shared" si="51"/>
        <v>2.3692702088232518</v>
      </c>
      <c r="L120" s="51">
        <f t="shared" si="26"/>
        <v>1778017.2786584003</v>
      </c>
      <c r="M120" s="49">
        <f t="shared" si="27"/>
        <v>1.9771822572599369E-2</v>
      </c>
      <c r="N120" s="43">
        <f t="shared" si="28"/>
        <v>2.1381432682856194</v>
      </c>
      <c r="O120" s="43">
        <f t="shared" si="29"/>
        <v>2.1381432682856194</v>
      </c>
      <c r="P120" s="52">
        <f t="shared" si="52"/>
        <v>20.869867780679712</v>
      </c>
      <c r="Q120" s="52">
        <f t="shared" si="36"/>
        <v>33.842729841989524</v>
      </c>
      <c r="R120" s="54">
        <f t="shared" si="53"/>
        <v>8.8031107970115379</v>
      </c>
      <c r="S120" s="54">
        <f t="shared" si="37"/>
        <v>50.185773362228929</v>
      </c>
      <c r="T120" s="54">
        <f t="shared" si="38"/>
        <v>23.008011048965333</v>
      </c>
      <c r="U120" s="54">
        <f t="shared" si="39"/>
        <v>27.177762313263603</v>
      </c>
      <c r="V120" s="54">
        <f t="shared" si="30"/>
        <v>225.53191215992601</v>
      </c>
      <c r="W120" s="54">
        <f t="shared" si="31"/>
        <v>272.85141308067864</v>
      </c>
      <c r="X120" s="54">
        <f t="shared" si="32"/>
        <v>322.30038640729271</v>
      </c>
      <c r="Y120" s="54">
        <f t="shared" si="40"/>
        <v>595.1517994879714</v>
      </c>
      <c r="Z120" s="43">
        <f t="shared" si="54"/>
        <v>15.262500000000001</v>
      </c>
      <c r="AA120" s="54">
        <f t="shared" si="55"/>
        <v>55.937038506328271</v>
      </c>
      <c r="AB120" s="54">
        <f t="shared" si="41"/>
        <v>33.842729841989524</v>
      </c>
      <c r="AC120" s="54">
        <f t="shared" si="33"/>
        <v>55.937038506328271</v>
      </c>
    </row>
    <row r="121" spans="1:29" x14ac:dyDescent="0.25">
      <c r="A121" s="61">
        <f t="shared" si="34"/>
        <v>2.3906149854793175</v>
      </c>
      <c r="B121" s="43">
        <f t="shared" si="49"/>
        <v>280</v>
      </c>
      <c r="C121" s="42">
        <f t="shared" si="57"/>
        <v>203.52979999999997</v>
      </c>
      <c r="D121" s="51">
        <f t="shared" si="57"/>
        <v>800</v>
      </c>
      <c r="E121" s="56">
        <f t="shared" si="57"/>
        <v>0.2</v>
      </c>
      <c r="F121" s="57">
        <f t="shared" si="57"/>
        <v>980.23210993750001</v>
      </c>
      <c r="G121" s="58">
        <f t="shared" si="57"/>
        <v>2.6584931595742973E-4</v>
      </c>
      <c r="H121" s="58">
        <f t="shared" si="57"/>
        <v>4.3110319016750285E-4</v>
      </c>
      <c r="I121" s="48">
        <f t="shared" si="57"/>
        <v>203.52979999999997</v>
      </c>
      <c r="J121" s="49">
        <f t="shared" si="50"/>
        <v>3.2534631569785533E-2</v>
      </c>
      <c r="K121" s="50">
        <f t="shared" si="51"/>
        <v>2.3906149854793175</v>
      </c>
      <c r="L121" s="51">
        <f t="shared" si="26"/>
        <v>1794035.4523400082</v>
      </c>
      <c r="M121" s="49">
        <f t="shared" si="27"/>
        <v>1.9769928135421909E-2</v>
      </c>
      <c r="N121" s="43">
        <f t="shared" si="28"/>
        <v>2.1766333346156701</v>
      </c>
      <c r="O121" s="43">
        <f t="shared" si="29"/>
        <v>2.1766333346156701</v>
      </c>
      <c r="P121" s="52">
        <f t="shared" si="52"/>
        <v>21.057884607532682</v>
      </c>
      <c r="Q121" s="52">
        <f t="shared" si="36"/>
        <v>34.147619300025461</v>
      </c>
      <c r="R121" s="54">
        <f t="shared" si="53"/>
        <v>8.8031107970115379</v>
      </c>
      <c r="S121" s="54">
        <f t="shared" si="37"/>
        <v>50.755659779777943</v>
      </c>
      <c r="T121" s="54">
        <f t="shared" si="38"/>
        <v>23.234517942148351</v>
      </c>
      <c r="U121" s="54">
        <f t="shared" si="39"/>
        <v>27.521141837629596</v>
      </c>
      <c r="V121" s="54">
        <f t="shared" si="30"/>
        <v>227.75220545812778</v>
      </c>
      <c r="W121" s="54">
        <f t="shared" si="31"/>
        <v>278.01987281203151</v>
      </c>
      <c r="X121" s="54">
        <f t="shared" si="32"/>
        <v>329.31280831351654</v>
      </c>
      <c r="Y121" s="54">
        <f t="shared" si="40"/>
        <v>607.33268112554811</v>
      </c>
      <c r="Z121" s="43">
        <f t="shared" si="54"/>
        <v>15.400000000000002</v>
      </c>
      <c r="AA121" s="54">
        <f t="shared" si="55"/>
        <v>55.391723779443282</v>
      </c>
      <c r="AB121" s="54">
        <f t="shared" si="41"/>
        <v>34.147619300025461</v>
      </c>
      <c r="AC121" s="54">
        <f t="shared" si="33"/>
        <v>55.391723779443282</v>
      </c>
    </row>
    <row r="122" spans="1:29" x14ac:dyDescent="0.25">
      <c r="A122" s="61">
        <f t="shared" si="34"/>
        <v>2.4119597621353828</v>
      </c>
      <c r="B122" s="43">
        <f t="shared" si="49"/>
        <v>282.5</v>
      </c>
      <c r="C122" s="42">
        <f t="shared" si="57"/>
        <v>203.52979999999997</v>
      </c>
      <c r="D122" s="51">
        <f t="shared" si="57"/>
        <v>800</v>
      </c>
      <c r="E122" s="56">
        <f t="shared" si="57"/>
        <v>0.2</v>
      </c>
      <c r="F122" s="57">
        <f t="shared" si="57"/>
        <v>980.23210993750001</v>
      </c>
      <c r="G122" s="58">
        <f t="shared" si="57"/>
        <v>2.6584931595742973E-4</v>
      </c>
      <c r="H122" s="58">
        <f t="shared" si="57"/>
        <v>4.3110319016750285E-4</v>
      </c>
      <c r="I122" s="48">
        <f t="shared" si="57"/>
        <v>203.52979999999997</v>
      </c>
      <c r="J122" s="49">
        <f t="shared" si="50"/>
        <v>3.2534631569785533E-2</v>
      </c>
      <c r="K122" s="50">
        <f t="shared" si="51"/>
        <v>2.4119597621353828</v>
      </c>
      <c r="L122" s="51">
        <f t="shared" si="26"/>
        <v>1810053.6260216152</v>
      </c>
      <c r="M122" s="49">
        <f t="shared" si="27"/>
        <v>1.9768065106572075E-2</v>
      </c>
      <c r="N122" s="43">
        <f t="shared" si="28"/>
        <v>2.2154665116498093</v>
      </c>
      <c r="O122" s="43">
        <f t="shared" si="29"/>
        <v>2.2154665116498093</v>
      </c>
      <c r="P122" s="52">
        <f t="shared" si="52"/>
        <v>21.245901434385651</v>
      </c>
      <c r="Q122" s="52">
        <f t="shared" si="36"/>
        <v>34.452508758061398</v>
      </c>
      <c r="R122" s="54">
        <f t="shared" si="53"/>
        <v>8.8031107970115379</v>
      </c>
      <c r="S122" s="54">
        <f t="shared" si="37"/>
        <v>51.326232418735131</v>
      </c>
      <c r="T122" s="54">
        <f t="shared" si="38"/>
        <v>23.461367946035459</v>
      </c>
      <c r="U122" s="54">
        <f t="shared" si="39"/>
        <v>27.864864472699669</v>
      </c>
      <c r="V122" s="54">
        <f t="shared" si="30"/>
        <v>229.97586203762367</v>
      </c>
      <c r="W122" s="54">
        <f t="shared" si="31"/>
        <v>283.24087370747935</v>
      </c>
      <c r="X122" s="54">
        <f t="shared" si="32"/>
        <v>336.40274416827589</v>
      </c>
      <c r="Y122" s="54">
        <f t="shared" si="40"/>
        <v>619.64361787575524</v>
      </c>
      <c r="Z122" s="43">
        <f t="shared" si="54"/>
        <v>15.537500000000001</v>
      </c>
      <c r="AA122" s="54">
        <f t="shared" si="55"/>
        <v>54.856136392399897</v>
      </c>
      <c r="AB122" s="54">
        <f t="shared" si="41"/>
        <v>34.452508758061398</v>
      </c>
      <c r="AC122" s="54">
        <f t="shared" si="33"/>
        <v>54.856136392399897</v>
      </c>
    </row>
    <row r="123" spans="1:29" x14ac:dyDescent="0.25">
      <c r="A123" s="61">
        <f t="shared" si="34"/>
        <v>2.433304538791448</v>
      </c>
      <c r="B123" s="43">
        <f t="shared" si="49"/>
        <v>285</v>
      </c>
      <c r="C123" s="42">
        <f t="shared" ref="C123:I138" si="58">C122</f>
        <v>203.52979999999997</v>
      </c>
      <c r="D123" s="51">
        <f t="shared" si="58"/>
        <v>800</v>
      </c>
      <c r="E123" s="56">
        <f t="shared" si="58"/>
        <v>0.2</v>
      </c>
      <c r="F123" s="57">
        <f t="shared" si="58"/>
        <v>980.23210993750001</v>
      </c>
      <c r="G123" s="58">
        <f t="shared" si="58"/>
        <v>2.6584931595742973E-4</v>
      </c>
      <c r="H123" s="58">
        <f t="shared" si="58"/>
        <v>4.3110319016750285E-4</v>
      </c>
      <c r="I123" s="48">
        <f t="shared" si="58"/>
        <v>203.52979999999997</v>
      </c>
      <c r="J123" s="49">
        <f t="shared" si="50"/>
        <v>3.2534631569785533E-2</v>
      </c>
      <c r="K123" s="50">
        <f t="shared" si="51"/>
        <v>2.433304538791448</v>
      </c>
      <c r="L123" s="51">
        <f t="shared" si="26"/>
        <v>1826071.7997032222</v>
      </c>
      <c r="M123" s="49">
        <f t="shared" si="27"/>
        <v>1.9766232697610967E-2</v>
      </c>
      <c r="N123" s="43">
        <f t="shared" si="28"/>
        <v>2.254642797421087</v>
      </c>
      <c r="O123" s="43">
        <f t="shared" si="29"/>
        <v>2.254642797421087</v>
      </c>
      <c r="P123" s="52">
        <f t="shared" si="52"/>
        <v>21.43391826123862</v>
      </c>
      <c r="Q123" s="52">
        <f t="shared" si="36"/>
        <v>34.757398216097336</v>
      </c>
      <c r="R123" s="54">
        <f t="shared" si="53"/>
        <v>8.8031107970115379</v>
      </c>
      <c r="S123" s="54">
        <f t="shared" si="37"/>
        <v>51.897491275166587</v>
      </c>
      <c r="T123" s="54">
        <f t="shared" si="38"/>
        <v>23.688561058659708</v>
      </c>
      <c r="U123" s="54">
        <f t="shared" si="39"/>
        <v>28.208930216506882</v>
      </c>
      <c r="V123" s="54">
        <f t="shared" si="30"/>
        <v>232.20288187913303</v>
      </c>
      <c r="W123" s="54">
        <f t="shared" si="31"/>
        <v>288.51452571444514</v>
      </c>
      <c r="X123" s="54">
        <f t="shared" si="32"/>
        <v>343.57030391899406</v>
      </c>
      <c r="Y123" s="54">
        <f t="shared" si="40"/>
        <v>632.0848296334392</v>
      </c>
      <c r="Z123" s="43">
        <f t="shared" si="54"/>
        <v>15.675000000000002</v>
      </c>
      <c r="AA123" s="54">
        <f t="shared" si="55"/>
        <v>54.330020165134435</v>
      </c>
      <c r="AB123" s="54">
        <f t="shared" si="41"/>
        <v>34.757398216097336</v>
      </c>
      <c r="AC123" s="54">
        <f t="shared" si="33"/>
        <v>54.330020165134435</v>
      </c>
    </row>
    <row r="124" spans="1:29" x14ac:dyDescent="0.25">
      <c r="A124" s="61">
        <f t="shared" si="34"/>
        <v>2.4546493154475133</v>
      </c>
      <c r="B124" s="43">
        <f t="shared" si="49"/>
        <v>287.5</v>
      </c>
      <c r="C124" s="42">
        <f t="shared" si="58"/>
        <v>203.52979999999997</v>
      </c>
      <c r="D124" s="51">
        <f t="shared" si="58"/>
        <v>800</v>
      </c>
      <c r="E124" s="56">
        <f t="shared" si="58"/>
        <v>0.2</v>
      </c>
      <c r="F124" s="57">
        <f t="shared" si="58"/>
        <v>980.23210993750001</v>
      </c>
      <c r="G124" s="58">
        <f t="shared" si="58"/>
        <v>2.6584931595742973E-4</v>
      </c>
      <c r="H124" s="58">
        <f t="shared" si="58"/>
        <v>4.3110319016750285E-4</v>
      </c>
      <c r="I124" s="48">
        <f t="shared" si="58"/>
        <v>203.52979999999997</v>
      </c>
      <c r="J124" s="49">
        <f t="shared" si="50"/>
        <v>3.2534631569785533E-2</v>
      </c>
      <c r="K124" s="50">
        <f t="shared" si="51"/>
        <v>2.4546493154475133</v>
      </c>
      <c r="L124" s="51">
        <f t="shared" si="26"/>
        <v>1842089.9733848295</v>
      </c>
      <c r="M124" s="49">
        <f t="shared" si="27"/>
        <v>1.9764430146501446E-2</v>
      </c>
      <c r="N124" s="43">
        <f t="shared" si="28"/>
        <v>2.294162189996372</v>
      </c>
      <c r="O124" s="43">
        <f t="shared" si="29"/>
        <v>2.294162189996372</v>
      </c>
      <c r="P124" s="52">
        <f t="shared" si="52"/>
        <v>21.621935088091586</v>
      </c>
      <c r="Q124" s="52">
        <f t="shared" si="36"/>
        <v>35.06228767413328</v>
      </c>
      <c r="R124" s="54">
        <f t="shared" si="53"/>
        <v>8.8031107970115379</v>
      </c>
      <c r="S124" s="54">
        <f t="shared" si="37"/>
        <v>52.469436345206077</v>
      </c>
      <c r="T124" s="54">
        <f t="shared" si="38"/>
        <v>23.916097278087957</v>
      </c>
      <c r="U124" s="54">
        <f t="shared" si="39"/>
        <v>28.553339067118113</v>
      </c>
      <c r="V124" s="54">
        <f t="shared" si="30"/>
        <v>234.43326496370659</v>
      </c>
      <c r="W124" s="54">
        <f t="shared" si="31"/>
        <v>293.84093877992683</v>
      </c>
      <c r="X124" s="54">
        <f t="shared" si="32"/>
        <v>350.81559751266911</v>
      </c>
      <c r="Y124" s="54">
        <f t="shared" si="40"/>
        <v>644.656536292596</v>
      </c>
      <c r="Z124" s="43">
        <f t="shared" si="54"/>
        <v>15.812500000000002</v>
      </c>
      <c r="AA124" s="54">
        <f t="shared" si="55"/>
        <v>53.813127829144413</v>
      </c>
      <c r="AB124" s="54">
        <f t="shared" si="41"/>
        <v>35.06228767413328</v>
      </c>
      <c r="AC124" s="54">
        <f t="shared" si="33"/>
        <v>53.813127829144413</v>
      </c>
    </row>
    <row r="125" spans="1:29" x14ac:dyDescent="0.25">
      <c r="A125" s="61">
        <f t="shared" si="34"/>
        <v>2.4759940921035786</v>
      </c>
      <c r="B125" s="43">
        <f t="shared" si="49"/>
        <v>290</v>
      </c>
      <c r="C125" s="42">
        <f t="shared" si="58"/>
        <v>203.52979999999997</v>
      </c>
      <c r="D125" s="51">
        <f t="shared" si="58"/>
        <v>800</v>
      </c>
      <c r="E125" s="56">
        <f t="shared" si="58"/>
        <v>0.2</v>
      </c>
      <c r="F125" s="57">
        <f t="shared" si="58"/>
        <v>980.23210993750001</v>
      </c>
      <c r="G125" s="58">
        <f t="shared" si="58"/>
        <v>2.6584931595742973E-4</v>
      </c>
      <c r="H125" s="58">
        <f t="shared" si="58"/>
        <v>4.3110319016750285E-4</v>
      </c>
      <c r="I125" s="48">
        <f t="shared" si="58"/>
        <v>203.52979999999997</v>
      </c>
      <c r="J125" s="49">
        <f t="shared" si="50"/>
        <v>3.2534631569785533E-2</v>
      </c>
      <c r="K125" s="50">
        <f t="shared" si="51"/>
        <v>2.4759940921035786</v>
      </c>
      <c r="L125" s="51">
        <f t="shared" si="26"/>
        <v>1858108.1470664367</v>
      </c>
      <c r="M125" s="49">
        <f t="shared" si="27"/>
        <v>1.9762656716506361E-2</v>
      </c>
      <c r="N125" s="43">
        <f t="shared" si="28"/>
        <v>2.3340246874754715</v>
      </c>
      <c r="O125" s="43">
        <f t="shared" si="29"/>
        <v>2.3340246874754715</v>
      </c>
      <c r="P125" s="52">
        <f t="shared" si="52"/>
        <v>21.809951914944566</v>
      </c>
      <c r="Q125" s="52">
        <f t="shared" si="36"/>
        <v>35.367177132169225</v>
      </c>
      <c r="R125" s="54">
        <f t="shared" si="53"/>
        <v>8.8031107970115379</v>
      </c>
      <c r="S125" s="54">
        <f t="shared" si="37"/>
        <v>53.042067625053193</v>
      </c>
      <c r="T125" s="54">
        <f t="shared" si="38"/>
        <v>24.14397660242004</v>
      </c>
      <c r="U125" s="54">
        <f t="shared" si="39"/>
        <v>28.898091022633157</v>
      </c>
      <c r="V125" s="54">
        <f t="shared" si="30"/>
        <v>236.66701127271827</v>
      </c>
      <c r="W125" s="54">
        <f t="shared" si="31"/>
        <v>299.22022285050474</v>
      </c>
      <c r="X125" s="54">
        <f t="shared" si="32"/>
        <v>358.13873489588099</v>
      </c>
      <c r="Y125" s="54">
        <f t="shared" si="40"/>
        <v>657.35895774638573</v>
      </c>
      <c r="Z125" s="43">
        <f t="shared" si="54"/>
        <v>15.950000000000001</v>
      </c>
      <c r="AA125" s="54">
        <f t="shared" si="55"/>
        <v>53.305220643354971</v>
      </c>
      <c r="AB125" s="54">
        <f t="shared" si="41"/>
        <v>35.367177132169225</v>
      </c>
      <c r="AC125" s="54">
        <f t="shared" si="33"/>
        <v>53.305220643354971</v>
      </c>
    </row>
    <row r="126" spans="1:29" x14ac:dyDescent="0.25">
      <c r="A126" s="61">
        <f t="shared" si="34"/>
        <v>2.4973388687596438</v>
      </c>
      <c r="B126" s="43">
        <f t="shared" si="49"/>
        <v>292.5</v>
      </c>
      <c r="C126" s="42">
        <f t="shared" si="58"/>
        <v>203.52979999999997</v>
      </c>
      <c r="D126" s="51">
        <f t="shared" si="58"/>
        <v>800</v>
      </c>
      <c r="E126" s="56">
        <f t="shared" si="58"/>
        <v>0.2</v>
      </c>
      <c r="F126" s="57">
        <f t="shared" si="58"/>
        <v>980.23210993750001</v>
      </c>
      <c r="G126" s="58">
        <f t="shared" si="58"/>
        <v>2.6584931595742973E-4</v>
      </c>
      <c r="H126" s="58">
        <f t="shared" si="58"/>
        <v>4.3110319016750285E-4</v>
      </c>
      <c r="I126" s="48">
        <f t="shared" si="58"/>
        <v>203.52979999999997</v>
      </c>
      <c r="J126" s="49">
        <f t="shared" si="50"/>
        <v>3.2534631569785533E-2</v>
      </c>
      <c r="K126" s="50">
        <f t="shared" si="51"/>
        <v>2.4973388687596438</v>
      </c>
      <c r="L126" s="51">
        <f t="shared" si="26"/>
        <v>1874126.3207480439</v>
      </c>
      <c r="M126" s="49">
        <f t="shared" si="27"/>
        <v>1.9760911695141676E-2</v>
      </c>
      <c r="N126" s="43">
        <f t="shared" si="28"/>
        <v>2.3742302879902835</v>
      </c>
      <c r="O126" s="43">
        <f t="shared" si="29"/>
        <v>2.3742302879902835</v>
      </c>
      <c r="P126" s="52">
        <f t="shared" si="52"/>
        <v>21.997968741797536</v>
      </c>
      <c r="Q126" s="52">
        <f t="shared" si="36"/>
        <v>35.672066590205162</v>
      </c>
      <c r="R126" s="54">
        <f t="shared" si="53"/>
        <v>8.8031107970115379</v>
      </c>
      <c r="S126" s="54">
        <f t="shared" si="37"/>
        <v>53.615385110971729</v>
      </c>
      <c r="T126" s="54">
        <f t="shared" si="38"/>
        <v>24.372199029787819</v>
      </c>
      <c r="U126" s="54">
        <f t="shared" si="39"/>
        <v>29.243186081183911</v>
      </c>
      <c r="V126" s="54">
        <f t="shared" si="30"/>
        <v>238.90412078785604</v>
      </c>
      <c r="W126" s="54">
        <f t="shared" si="31"/>
        <v>304.65248787234771</v>
      </c>
      <c r="X126" s="54">
        <f t="shared" si="32"/>
        <v>365.5398260147989</v>
      </c>
      <c r="Y126" s="54">
        <f t="shared" si="40"/>
        <v>670.19231388714661</v>
      </c>
      <c r="Z126" s="43">
        <f t="shared" si="54"/>
        <v>16.087500000000002</v>
      </c>
      <c r="AA126" s="54">
        <f t="shared" si="55"/>
        <v>52.806068029685079</v>
      </c>
      <c r="AB126" s="54">
        <f t="shared" si="41"/>
        <v>35.672066590205162</v>
      </c>
      <c r="AC126" s="54">
        <f t="shared" si="33"/>
        <v>52.806068029685079</v>
      </c>
    </row>
    <row r="127" spans="1:29" x14ac:dyDescent="0.25">
      <c r="A127" s="61">
        <f t="shared" si="34"/>
        <v>2.5186836454157091</v>
      </c>
      <c r="B127" s="43">
        <f t="shared" si="49"/>
        <v>295</v>
      </c>
      <c r="C127" s="42">
        <f t="shared" si="58"/>
        <v>203.52979999999997</v>
      </c>
      <c r="D127" s="51">
        <f t="shared" si="58"/>
        <v>800</v>
      </c>
      <c r="E127" s="56">
        <f t="shared" si="58"/>
        <v>0.2</v>
      </c>
      <c r="F127" s="57">
        <f t="shared" si="58"/>
        <v>980.23210993750001</v>
      </c>
      <c r="G127" s="58">
        <f t="shared" si="58"/>
        <v>2.6584931595742973E-4</v>
      </c>
      <c r="H127" s="58">
        <f t="shared" si="58"/>
        <v>4.3110319016750285E-4</v>
      </c>
      <c r="I127" s="48">
        <f t="shared" si="58"/>
        <v>203.52979999999997</v>
      </c>
      <c r="J127" s="49">
        <f t="shared" si="50"/>
        <v>3.2534631569785533E-2</v>
      </c>
      <c r="K127" s="50">
        <f t="shared" si="51"/>
        <v>2.5186836454157091</v>
      </c>
      <c r="L127" s="51">
        <f t="shared" si="26"/>
        <v>1890144.4944296507</v>
      </c>
      <c r="M127" s="49">
        <f t="shared" si="27"/>
        <v>1.9759194393181356E-2</v>
      </c>
      <c r="N127" s="43">
        <f t="shared" si="28"/>
        <v>2.4147789897039753</v>
      </c>
      <c r="O127" s="43">
        <f t="shared" si="29"/>
        <v>2.4147789897039753</v>
      </c>
      <c r="P127" s="52">
        <f t="shared" si="52"/>
        <v>22.185985568650505</v>
      </c>
      <c r="Q127" s="52">
        <f t="shared" si="36"/>
        <v>35.976956048241099</v>
      </c>
      <c r="R127" s="54">
        <f t="shared" si="53"/>
        <v>8.8031107970115379</v>
      </c>
      <c r="S127" s="54">
        <f t="shared" si="37"/>
        <v>54.189388799288011</v>
      </c>
      <c r="T127" s="54">
        <f t="shared" si="38"/>
        <v>24.600764558354481</v>
      </c>
      <c r="U127" s="54">
        <f t="shared" si="39"/>
        <v>29.588624240933537</v>
      </c>
      <c r="V127" s="54">
        <f t="shared" si="30"/>
        <v>241.14459349111482</v>
      </c>
      <c r="W127" s="54">
        <f t="shared" si="31"/>
        <v>310.13784379122103</v>
      </c>
      <c r="X127" s="54">
        <f t="shared" si="32"/>
        <v>373.01898081518772</v>
      </c>
      <c r="Y127" s="54">
        <f t="shared" si="40"/>
        <v>683.15682460640869</v>
      </c>
      <c r="Z127" s="43">
        <f t="shared" si="54"/>
        <v>16.225000000000001</v>
      </c>
      <c r="AA127" s="54">
        <f t="shared" si="55"/>
        <v>52.315447227144475</v>
      </c>
      <c r="AB127" s="54">
        <f t="shared" si="41"/>
        <v>35.976956048241099</v>
      </c>
      <c r="AC127" s="54">
        <f t="shared" si="33"/>
        <v>52.315447227144475</v>
      </c>
    </row>
    <row r="128" spans="1:29" x14ac:dyDescent="0.25">
      <c r="A128" s="61">
        <f t="shared" si="34"/>
        <v>2.5400284220717748</v>
      </c>
      <c r="B128" s="43">
        <f t="shared" si="49"/>
        <v>297.5</v>
      </c>
      <c r="C128" s="42">
        <f t="shared" si="58"/>
        <v>203.52979999999997</v>
      </c>
      <c r="D128" s="51">
        <f t="shared" si="58"/>
        <v>800</v>
      </c>
      <c r="E128" s="56">
        <f t="shared" si="58"/>
        <v>0.2</v>
      </c>
      <c r="F128" s="57">
        <f t="shared" si="58"/>
        <v>980.23210993750001</v>
      </c>
      <c r="G128" s="58">
        <f t="shared" si="58"/>
        <v>2.6584931595742973E-4</v>
      </c>
      <c r="H128" s="58">
        <f t="shared" si="58"/>
        <v>4.3110319016750285E-4</v>
      </c>
      <c r="I128" s="48">
        <f t="shared" si="58"/>
        <v>203.52979999999997</v>
      </c>
      <c r="J128" s="49">
        <f t="shared" si="50"/>
        <v>3.2534631569785533E-2</v>
      </c>
      <c r="K128" s="50">
        <f t="shared" si="51"/>
        <v>2.5400284220717748</v>
      </c>
      <c r="L128" s="51">
        <f t="shared" si="26"/>
        <v>1906162.6681112587</v>
      </c>
      <c r="M128" s="49">
        <f t="shared" si="27"/>
        <v>1.9757504143711024E-2</v>
      </c>
      <c r="N128" s="43">
        <f t="shared" si="28"/>
        <v>2.4556707908101956</v>
      </c>
      <c r="O128" s="43">
        <f t="shared" si="29"/>
        <v>2.4556707908101956</v>
      </c>
      <c r="P128" s="52">
        <f t="shared" si="52"/>
        <v>22.374002395503474</v>
      </c>
      <c r="Q128" s="52">
        <f t="shared" si="36"/>
        <v>36.281845506277044</v>
      </c>
      <c r="R128" s="54">
        <f t="shared" si="53"/>
        <v>8.8031107970115379</v>
      </c>
      <c r="S128" s="54">
        <f t="shared" si="37"/>
        <v>54.764078686389368</v>
      </c>
      <c r="T128" s="54">
        <f t="shared" si="38"/>
        <v>24.82967318631367</v>
      </c>
      <c r="U128" s="54">
        <f t="shared" si="39"/>
        <v>29.934405500075702</v>
      </c>
      <c r="V128" s="54">
        <f t="shared" si="30"/>
        <v>243.38842936478818</v>
      </c>
      <c r="W128" s="54">
        <f t="shared" si="31"/>
        <v>315.67640055249217</v>
      </c>
      <c r="X128" s="54">
        <f t="shared" si="32"/>
        <v>380.5763092424155</v>
      </c>
      <c r="Y128" s="54">
        <f t="shared" si="40"/>
        <v>696.25270979490767</v>
      </c>
      <c r="Z128" s="43">
        <f t="shared" si="54"/>
        <v>16.362500000000001</v>
      </c>
      <c r="AA128" s="54">
        <f t="shared" si="55"/>
        <v>51.833142963371969</v>
      </c>
      <c r="AB128" s="54">
        <f t="shared" si="41"/>
        <v>36.281845506277044</v>
      </c>
      <c r="AC128" s="54">
        <f t="shared" si="33"/>
        <v>51.833142963371969</v>
      </c>
    </row>
    <row r="129" spans="1:29" x14ac:dyDescent="0.25">
      <c r="A129" s="61">
        <f t="shared" si="34"/>
        <v>2.5613731987278401</v>
      </c>
      <c r="B129" s="43">
        <f t="shared" si="49"/>
        <v>300</v>
      </c>
      <c r="C129" s="42">
        <f t="shared" si="58"/>
        <v>203.52979999999997</v>
      </c>
      <c r="D129" s="51">
        <f t="shared" si="58"/>
        <v>800</v>
      </c>
      <c r="E129" s="56">
        <f t="shared" si="58"/>
        <v>0.2</v>
      </c>
      <c r="F129" s="57">
        <f t="shared" si="58"/>
        <v>980.23210993750001</v>
      </c>
      <c r="G129" s="58">
        <f t="shared" si="58"/>
        <v>2.6584931595742973E-4</v>
      </c>
      <c r="H129" s="58">
        <f t="shared" si="58"/>
        <v>4.3110319016750285E-4</v>
      </c>
      <c r="I129" s="48">
        <f t="shared" si="58"/>
        <v>203.52979999999997</v>
      </c>
      <c r="J129" s="49">
        <f t="shared" si="50"/>
        <v>3.2534631569785533E-2</v>
      </c>
      <c r="K129" s="50">
        <f t="shared" si="51"/>
        <v>2.5613731987278401</v>
      </c>
      <c r="L129" s="51">
        <f t="shared" si="26"/>
        <v>1922180.8417928657</v>
      </c>
      <c r="M129" s="49">
        <f t="shared" si="27"/>
        <v>1.9755840301227564E-2</v>
      </c>
      <c r="N129" s="43">
        <f t="shared" si="28"/>
        <v>2.4969056895322987</v>
      </c>
      <c r="O129" s="43">
        <f t="shared" si="29"/>
        <v>2.4969056895322987</v>
      </c>
      <c r="P129" s="52">
        <f t="shared" si="52"/>
        <v>22.562019222356444</v>
      </c>
      <c r="Q129" s="52">
        <f t="shared" si="36"/>
        <v>36.586734964312988</v>
      </c>
      <c r="R129" s="54">
        <f t="shared" si="53"/>
        <v>8.8031107970115379</v>
      </c>
      <c r="S129" s="54">
        <f t="shared" si="37"/>
        <v>55.33945476872249</v>
      </c>
      <c r="T129" s="54">
        <f t="shared" si="38"/>
        <v>25.058924911888742</v>
      </c>
      <c r="U129" s="54">
        <f t="shared" si="39"/>
        <v>30.280529856833748</v>
      </c>
      <c r="V129" s="54">
        <f t="shared" si="30"/>
        <v>245.63562839146081</v>
      </c>
      <c r="W129" s="54">
        <f t="shared" si="31"/>
        <v>321.26826810113772</v>
      </c>
      <c r="X129" s="54">
        <f t="shared" si="32"/>
        <v>388.2119212414583</v>
      </c>
      <c r="Y129" s="54">
        <f t="shared" si="40"/>
        <v>709.48018934259608</v>
      </c>
      <c r="Z129" s="43">
        <f t="shared" si="54"/>
        <v>16.5</v>
      </c>
      <c r="AA129" s="54">
        <f t="shared" si="55"/>
        <v>51.358947142596953</v>
      </c>
      <c r="AB129" s="54">
        <f t="shared" si="41"/>
        <v>36.586734964312988</v>
      </c>
      <c r="AC129" s="54">
        <f t="shared" si="33"/>
        <v>51.358947142596953</v>
      </c>
    </row>
    <row r="130" spans="1:29" x14ac:dyDescent="0.25">
      <c r="A130" s="61">
        <f t="shared" si="34"/>
        <v>2.5827179753839054</v>
      </c>
      <c r="B130" s="43">
        <f t="shared" si="49"/>
        <v>302.5</v>
      </c>
      <c r="C130" s="42">
        <f t="shared" si="58"/>
        <v>203.52979999999997</v>
      </c>
      <c r="D130" s="51">
        <f t="shared" si="58"/>
        <v>800</v>
      </c>
      <c r="E130" s="56">
        <f t="shared" si="58"/>
        <v>0.2</v>
      </c>
      <c r="F130" s="57">
        <f t="shared" si="58"/>
        <v>980.23210993750001</v>
      </c>
      <c r="G130" s="58">
        <f t="shared" si="58"/>
        <v>2.6584931595742973E-4</v>
      </c>
      <c r="H130" s="58">
        <f t="shared" si="58"/>
        <v>4.3110319016750285E-4</v>
      </c>
      <c r="I130" s="48">
        <f t="shared" si="58"/>
        <v>203.52979999999997</v>
      </c>
      <c r="J130" s="49">
        <f t="shared" si="50"/>
        <v>3.2534631569785533E-2</v>
      </c>
      <c r="K130" s="50">
        <f t="shared" si="51"/>
        <v>2.5827179753839054</v>
      </c>
      <c r="L130" s="51">
        <f t="shared" si="26"/>
        <v>1938199.0154744729</v>
      </c>
      <c r="M130" s="49">
        <f t="shared" si="27"/>
        <v>1.9754202240782223E-2</v>
      </c>
      <c r="N130" s="43">
        <f t="shared" si="28"/>
        <v>2.5384836841226166</v>
      </c>
      <c r="O130" s="43">
        <f t="shared" si="29"/>
        <v>2.5384836841226166</v>
      </c>
      <c r="P130" s="52">
        <f t="shared" si="52"/>
        <v>22.75003604920942</v>
      </c>
      <c r="Q130" s="52">
        <f t="shared" si="36"/>
        <v>36.89162442234894</v>
      </c>
      <c r="R130" s="54">
        <f t="shared" si="53"/>
        <v>8.8031107970115379</v>
      </c>
      <c r="S130" s="54">
        <f t="shared" si="37"/>
        <v>55.915517042792047</v>
      </c>
      <c r="T130" s="54">
        <f t="shared" si="38"/>
        <v>25.288519733332038</v>
      </c>
      <c r="U130" s="54">
        <f t="shared" si="39"/>
        <v>30.62699730946002</v>
      </c>
      <c r="V130" s="54">
        <f t="shared" si="30"/>
        <v>247.88619055400167</v>
      </c>
      <c r="W130" s="54">
        <f t="shared" si="31"/>
        <v>326.91355638174963</v>
      </c>
      <c r="X130" s="54">
        <f t="shared" si="32"/>
        <v>395.92592675690838</v>
      </c>
      <c r="Y130" s="54">
        <f t="shared" si="40"/>
        <v>722.83948313865801</v>
      </c>
      <c r="Z130" s="43">
        <f t="shared" si="54"/>
        <v>16.637499999999999</v>
      </c>
      <c r="AA130" s="54">
        <f t="shared" si="55"/>
        <v>50.892658549074504</v>
      </c>
      <c r="AB130" s="54">
        <f t="shared" si="41"/>
        <v>36.89162442234894</v>
      </c>
      <c r="AC130" s="54">
        <f t="shared" si="33"/>
        <v>50.892658549074504</v>
      </c>
    </row>
    <row r="131" spans="1:29" x14ac:dyDescent="0.25">
      <c r="A131" s="61">
        <f t="shared" si="34"/>
        <v>2.6040627520399706</v>
      </c>
      <c r="B131" s="43">
        <f t="shared" si="49"/>
        <v>305</v>
      </c>
      <c r="C131" s="42">
        <f t="shared" si="58"/>
        <v>203.52979999999997</v>
      </c>
      <c r="D131" s="51">
        <f t="shared" si="58"/>
        <v>800</v>
      </c>
      <c r="E131" s="56">
        <f t="shared" si="58"/>
        <v>0.2</v>
      </c>
      <c r="F131" s="57">
        <f t="shared" si="58"/>
        <v>980.23210993750001</v>
      </c>
      <c r="G131" s="58">
        <f t="shared" si="58"/>
        <v>2.6584931595742973E-4</v>
      </c>
      <c r="H131" s="58">
        <f t="shared" si="58"/>
        <v>4.3110319016750285E-4</v>
      </c>
      <c r="I131" s="48">
        <f t="shared" si="58"/>
        <v>203.52979999999997</v>
      </c>
      <c r="J131" s="49">
        <f t="shared" si="50"/>
        <v>3.2534631569785533E-2</v>
      </c>
      <c r="K131" s="50">
        <f t="shared" si="51"/>
        <v>2.6040627520399706</v>
      </c>
      <c r="L131" s="51">
        <f t="shared" si="26"/>
        <v>1954217.1891560797</v>
      </c>
      <c r="M131" s="49">
        <f t="shared" si="27"/>
        <v>1.9752589357164594E-2</v>
      </c>
      <c r="N131" s="43">
        <f t="shared" si="28"/>
        <v>2.5804047728617365</v>
      </c>
      <c r="O131" s="43">
        <f t="shared" si="29"/>
        <v>2.5804047728617365</v>
      </c>
      <c r="P131" s="52">
        <f t="shared" si="52"/>
        <v>22.93805287606239</v>
      </c>
      <c r="Q131" s="52">
        <f t="shared" si="36"/>
        <v>37.196513880384877</v>
      </c>
      <c r="R131" s="54">
        <f t="shared" si="53"/>
        <v>8.8031107970115379</v>
      </c>
      <c r="S131" s="54">
        <f t="shared" si="37"/>
        <v>56.492265505159196</v>
      </c>
      <c r="T131" s="54">
        <f t="shared" si="38"/>
        <v>25.518457648924127</v>
      </c>
      <c r="U131" s="54">
        <f t="shared" si="39"/>
        <v>30.973807856235073</v>
      </c>
      <c r="V131" s="54">
        <f t="shared" si="30"/>
        <v>250.14011583555632</v>
      </c>
      <c r="W131" s="54">
        <f t="shared" si="31"/>
        <v>332.61237533854097</v>
      </c>
      <c r="X131" s="54">
        <f t="shared" si="32"/>
        <v>403.71843573297849</v>
      </c>
      <c r="Y131" s="54">
        <f t="shared" si="40"/>
        <v>736.33081107151952</v>
      </c>
      <c r="Z131" s="43">
        <f t="shared" si="54"/>
        <v>16.774999999999999</v>
      </c>
      <c r="AA131" s="54">
        <f t="shared" si="55"/>
        <v>50.434082565105989</v>
      </c>
      <c r="AB131" s="54">
        <f t="shared" si="41"/>
        <v>37.196513880384877</v>
      </c>
      <c r="AC131" s="54">
        <f t="shared" si="33"/>
        <v>50.434082565105989</v>
      </c>
    </row>
    <row r="132" spans="1:29" x14ac:dyDescent="0.25">
      <c r="A132" s="61">
        <f t="shared" si="34"/>
        <v>2.6254075286960359</v>
      </c>
      <c r="B132" s="43">
        <f t="shared" si="49"/>
        <v>307.5</v>
      </c>
      <c r="C132" s="42">
        <f t="shared" si="58"/>
        <v>203.52979999999997</v>
      </c>
      <c r="D132" s="51">
        <f t="shared" si="58"/>
        <v>800</v>
      </c>
      <c r="E132" s="56">
        <f t="shared" si="58"/>
        <v>0.2</v>
      </c>
      <c r="F132" s="57">
        <f t="shared" si="58"/>
        <v>980.23210993750001</v>
      </c>
      <c r="G132" s="58">
        <f t="shared" si="58"/>
        <v>2.6584931595742973E-4</v>
      </c>
      <c r="H132" s="58">
        <f t="shared" si="58"/>
        <v>4.3110319016750285E-4</v>
      </c>
      <c r="I132" s="48">
        <f t="shared" si="58"/>
        <v>203.52979999999997</v>
      </c>
      <c r="J132" s="49">
        <f t="shared" si="50"/>
        <v>3.2534631569785533E-2</v>
      </c>
      <c r="K132" s="50">
        <f t="shared" si="51"/>
        <v>2.6254075286960359</v>
      </c>
      <c r="L132" s="51">
        <f t="shared" si="26"/>
        <v>1970235.3628376874</v>
      </c>
      <c r="M132" s="49">
        <f t="shared" si="27"/>
        <v>1.9751001064125383E-2</v>
      </c>
      <c r="N132" s="43">
        <f t="shared" si="28"/>
        <v>2.6226689540578119</v>
      </c>
      <c r="O132" s="43">
        <f t="shared" si="29"/>
        <v>2.6226689540578119</v>
      </c>
      <c r="P132" s="52">
        <f t="shared" si="52"/>
        <v>23.126069702915355</v>
      </c>
      <c r="Q132" s="52">
        <f t="shared" si="36"/>
        <v>37.501403338420808</v>
      </c>
      <c r="R132" s="54">
        <f t="shared" si="53"/>
        <v>8.8031107970115379</v>
      </c>
      <c r="S132" s="54">
        <f t="shared" si="37"/>
        <v>57.069700152440248</v>
      </c>
      <c r="T132" s="54">
        <f t="shared" si="38"/>
        <v>25.748738656973167</v>
      </c>
      <c r="U132" s="54">
        <f t="shared" si="39"/>
        <v>31.320961495467085</v>
      </c>
      <c r="V132" s="54">
        <f t="shared" si="30"/>
        <v>252.39740421954076</v>
      </c>
      <c r="W132" s="54">
        <f t="shared" si="31"/>
        <v>338.3648349153525</v>
      </c>
      <c r="X132" s="54">
        <f t="shared" si="32"/>
        <v>411.58955811350984</v>
      </c>
      <c r="Y132" s="54">
        <f t="shared" si="40"/>
        <v>749.95439302886234</v>
      </c>
      <c r="Z132" s="43">
        <f t="shared" si="54"/>
        <v>16.912500000000001</v>
      </c>
      <c r="AA132" s="54">
        <f t="shared" si="55"/>
        <v>49.983030902815123</v>
      </c>
      <c r="AB132" s="54">
        <f t="shared" si="41"/>
        <v>37.501403338420808</v>
      </c>
      <c r="AC132" s="54">
        <f t="shared" si="33"/>
        <v>49.983030902815123</v>
      </c>
    </row>
    <row r="133" spans="1:29" x14ac:dyDescent="0.25">
      <c r="A133" s="61">
        <f t="shared" si="34"/>
        <v>2.6467523053521012</v>
      </c>
      <c r="B133" s="43">
        <f t="shared" si="49"/>
        <v>310</v>
      </c>
      <c r="C133" s="42">
        <f t="shared" si="58"/>
        <v>203.52979999999997</v>
      </c>
      <c r="D133" s="51">
        <f t="shared" si="58"/>
        <v>800</v>
      </c>
      <c r="E133" s="56">
        <f t="shared" si="58"/>
        <v>0.2</v>
      </c>
      <c r="F133" s="57">
        <f t="shared" si="58"/>
        <v>980.23210993750001</v>
      </c>
      <c r="G133" s="58">
        <f t="shared" si="58"/>
        <v>2.6584931595742973E-4</v>
      </c>
      <c r="H133" s="58">
        <f t="shared" si="58"/>
        <v>4.3110319016750285E-4</v>
      </c>
      <c r="I133" s="48">
        <f t="shared" si="58"/>
        <v>203.52979999999997</v>
      </c>
      <c r="J133" s="49">
        <f t="shared" si="50"/>
        <v>3.2534631569785533E-2</v>
      </c>
      <c r="K133" s="50">
        <f t="shared" si="51"/>
        <v>2.6467523053521012</v>
      </c>
      <c r="L133" s="51">
        <f t="shared" si="26"/>
        <v>1986253.5365192944</v>
      </c>
      <c r="M133" s="49">
        <f t="shared" si="27"/>
        <v>1.9749436793635673E-2</v>
      </c>
      <c r="N133" s="43">
        <f t="shared" si="28"/>
        <v>2.6652762260458913</v>
      </c>
      <c r="O133" s="43">
        <f t="shared" si="29"/>
        <v>2.6652762260458913</v>
      </c>
      <c r="P133" s="52">
        <f t="shared" si="52"/>
        <v>23.314086529768325</v>
      </c>
      <c r="Q133" s="52">
        <f t="shared" si="36"/>
        <v>37.806292796456752</v>
      </c>
      <c r="R133" s="54">
        <f t="shared" si="53"/>
        <v>8.8031107970115379</v>
      </c>
      <c r="S133" s="54">
        <f t="shared" si="37"/>
        <v>57.647820981305316</v>
      </c>
      <c r="T133" s="54">
        <f t="shared" si="38"/>
        <v>25.979362755814215</v>
      </c>
      <c r="U133" s="54">
        <f t="shared" si="39"/>
        <v>31.668458225491104</v>
      </c>
      <c r="V133" s="54">
        <f t="shared" si="30"/>
        <v>254.65805568963472</v>
      </c>
      <c r="W133" s="54">
        <f t="shared" si="31"/>
        <v>344.17104505565834</v>
      </c>
      <c r="X133" s="54">
        <f t="shared" si="32"/>
        <v>419.5394038419762</v>
      </c>
      <c r="Y133" s="54">
        <f t="shared" si="40"/>
        <v>763.71044889763448</v>
      </c>
      <c r="Z133" s="43">
        <f t="shared" si="54"/>
        <v>17.05</v>
      </c>
      <c r="AA133" s="54">
        <f t="shared" si="55"/>
        <v>49.539321348902916</v>
      </c>
      <c r="AB133" s="54">
        <f t="shared" si="41"/>
        <v>37.806292796456752</v>
      </c>
      <c r="AC133" s="54">
        <f t="shared" si="33"/>
        <v>49.539321348902916</v>
      </c>
    </row>
    <row r="134" spans="1:29" x14ac:dyDescent="0.25">
      <c r="A134" s="61">
        <f t="shared" si="34"/>
        <v>2.6680970820081664</v>
      </c>
      <c r="B134" s="43">
        <f t="shared" si="49"/>
        <v>312.5</v>
      </c>
      <c r="C134" s="42">
        <f t="shared" si="58"/>
        <v>203.52979999999997</v>
      </c>
      <c r="D134" s="51">
        <f t="shared" si="58"/>
        <v>800</v>
      </c>
      <c r="E134" s="56">
        <f t="shared" si="58"/>
        <v>0.2</v>
      </c>
      <c r="F134" s="57">
        <f t="shared" si="58"/>
        <v>980.23210993750001</v>
      </c>
      <c r="G134" s="58">
        <f t="shared" si="58"/>
        <v>2.6584931595742973E-4</v>
      </c>
      <c r="H134" s="58">
        <f t="shared" si="58"/>
        <v>4.3110319016750285E-4</v>
      </c>
      <c r="I134" s="48">
        <f t="shared" si="58"/>
        <v>203.52979999999997</v>
      </c>
      <c r="J134" s="49">
        <f t="shared" si="50"/>
        <v>3.2534631569785533E-2</v>
      </c>
      <c r="K134" s="50">
        <f t="shared" si="51"/>
        <v>2.6680970820081664</v>
      </c>
      <c r="L134" s="51">
        <f t="shared" si="26"/>
        <v>2002271.7102009014</v>
      </c>
      <c r="M134" s="49">
        <f t="shared" si="27"/>
        <v>1.9747895995180821E-2</v>
      </c>
      <c r="N134" s="43">
        <f t="shared" si="28"/>
        <v>2.7082265871872711</v>
      </c>
      <c r="O134" s="43">
        <f t="shared" si="29"/>
        <v>2.7082265871872711</v>
      </c>
      <c r="P134" s="52">
        <f t="shared" si="52"/>
        <v>23.502103356621298</v>
      </c>
      <c r="Q134" s="52">
        <f t="shared" si="36"/>
        <v>38.111182254492697</v>
      </c>
      <c r="R134" s="54">
        <f t="shared" si="53"/>
        <v>8.8031107970115379</v>
      </c>
      <c r="S134" s="54">
        <f t="shared" si="37"/>
        <v>58.226627988476992</v>
      </c>
      <c r="T134" s="54">
        <f t="shared" si="38"/>
        <v>26.210329943808567</v>
      </c>
      <c r="U134" s="54">
        <f t="shared" si="39"/>
        <v>32.016298044668432</v>
      </c>
      <c r="V134" s="54">
        <f t="shared" si="30"/>
        <v>256.92207022977504</v>
      </c>
      <c r="W134" s="54">
        <f t="shared" si="31"/>
        <v>350.03111570257164</v>
      </c>
      <c r="X134" s="54">
        <f t="shared" si="32"/>
        <v>427.56808286149078</v>
      </c>
      <c r="Y134" s="54">
        <f t="shared" si="40"/>
        <v>777.59919856406236</v>
      </c>
      <c r="Z134" s="43">
        <f t="shared" si="54"/>
        <v>17.1875</v>
      </c>
      <c r="AA134" s="54">
        <f t="shared" si="55"/>
        <v>49.102777521654843</v>
      </c>
      <c r="AB134" s="54">
        <f t="shared" si="41"/>
        <v>38.111182254492697</v>
      </c>
      <c r="AC134" s="54">
        <f t="shared" si="33"/>
        <v>49.102777521654843</v>
      </c>
    </row>
    <row r="135" spans="1:29" x14ac:dyDescent="0.25">
      <c r="A135" s="61">
        <f t="shared" si="34"/>
        <v>2.6894418586642317</v>
      </c>
      <c r="B135" s="43">
        <f t="shared" si="49"/>
        <v>315</v>
      </c>
      <c r="C135" s="42">
        <f t="shared" si="58"/>
        <v>203.52979999999997</v>
      </c>
      <c r="D135" s="51">
        <f t="shared" si="58"/>
        <v>800</v>
      </c>
      <c r="E135" s="56">
        <f t="shared" si="58"/>
        <v>0.2</v>
      </c>
      <c r="F135" s="57">
        <f t="shared" si="58"/>
        <v>980.23210993750001</v>
      </c>
      <c r="G135" s="58">
        <f t="shared" si="58"/>
        <v>2.6584931595742973E-4</v>
      </c>
      <c r="H135" s="58">
        <f t="shared" si="58"/>
        <v>4.3110319016750285E-4</v>
      </c>
      <c r="I135" s="48">
        <f t="shared" si="58"/>
        <v>203.52979999999997</v>
      </c>
      <c r="J135" s="49">
        <f t="shared" si="50"/>
        <v>3.2534631569785533E-2</v>
      </c>
      <c r="K135" s="50">
        <f t="shared" si="51"/>
        <v>2.6894418586642317</v>
      </c>
      <c r="L135" s="51">
        <f t="shared" si="26"/>
        <v>2018289.8838825088</v>
      </c>
      <c r="M135" s="49">
        <f t="shared" si="27"/>
        <v>1.9746378135087041E-2</v>
      </c>
      <c r="N135" s="43">
        <f t="shared" si="28"/>
        <v>2.7515200358688725</v>
      </c>
      <c r="O135" s="43">
        <f t="shared" si="29"/>
        <v>2.7515200358688725</v>
      </c>
      <c r="P135" s="52">
        <f t="shared" si="52"/>
        <v>23.690120183474267</v>
      </c>
      <c r="Q135" s="52">
        <f t="shared" si="36"/>
        <v>38.416071712528627</v>
      </c>
      <c r="R135" s="54">
        <f t="shared" si="53"/>
        <v>8.8031107970115379</v>
      </c>
      <c r="S135" s="54">
        <f t="shared" si="37"/>
        <v>58.806121170729099</v>
      </c>
      <c r="T135" s="54">
        <f t="shared" si="38"/>
        <v>26.441640219343139</v>
      </c>
      <c r="U135" s="54">
        <f t="shared" si="39"/>
        <v>32.364480951385957</v>
      </c>
      <c r="V135" s="54">
        <f t="shared" si="30"/>
        <v>259.18944782414985</v>
      </c>
      <c r="W135" s="54">
        <f t="shared" si="31"/>
        <v>355.94515679884995</v>
      </c>
      <c r="X135" s="54">
        <f t="shared" si="32"/>
        <v>435.67570511481097</v>
      </c>
      <c r="Y135" s="54">
        <f t="shared" si="40"/>
        <v>791.62086191366097</v>
      </c>
      <c r="Z135" s="43">
        <f t="shared" si="54"/>
        <v>17.324999999999999</v>
      </c>
      <c r="AA135" s="54">
        <f t="shared" si="55"/>
        <v>48.673228639519373</v>
      </c>
      <c r="AB135" s="54">
        <f t="shared" si="41"/>
        <v>38.416071712528627</v>
      </c>
      <c r="AC135" s="54">
        <f t="shared" si="33"/>
        <v>48.673228639519373</v>
      </c>
    </row>
    <row r="136" spans="1:29" x14ac:dyDescent="0.25">
      <c r="A136" s="61">
        <f t="shared" si="34"/>
        <v>2.7107866353202974</v>
      </c>
      <c r="B136" s="43">
        <f t="shared" si="49"/>
        <v>317.5</v>
      </c>
      <c r="C136" s="42">
        <f t="shared" si="58"/>
        <v>203.52979999999997</v>
      </c>
      <c r="D136" s="51">
        <f t="shared" si="58"/>
        <v>800</v>
      </c>
      <c r="E136" s="56">
        <f t="shared" si="58"/>
        <v>0.2</v>
      </c>
      <c r="F136" s="57">
        <f t="shared" si="58"/>
        <v>980.23210993750001</v>
      </c>
      <c r="G136" s="58">
        <f t="shared" si="58"/>
        <v>2.6584931595742973E-4</v>
      </c>
      <c r="H136" s="58">
        <f t="shared" si="58"/>
        <v>4.3110319016750285E-4</v>
      </c>
      <c r="I136" s="48">
        <f t="shared" si="58"/>
        <v>203.52979999999997</v>
      </c>
      <c r="J136" s="49">
        <f t="shared" si="50"/>
        <v>3.2534631569785533E-2</v>
      </c>
      <c r="K136" s="50">
        <f t="shared" si="51"/>
        <v>2.7107866353202974</v>
      </c>
      <c r="L136" s="51">
        <f t="shared" si="26"/>
        <v>2034308.0575641165</v>
      </c>
      <c r="M136" s="49">
        <f t="shared" si="27"/>
        <v>1.9744882695878919E-2</v>
      </c>
      <c r="N136" s="43">
        <f t="shared" si="28"/>
        <v>2.7951565705026309</v>
      </c>
      <c r="O136" s="43">
        <f t="shared" si="29"/>
        <v>2.7951565705026309</v>
      </c>
      <c r="P136" s="52">
        <f t="shared" si="52"/>
        <v>23.878137010327237</v>
      </c>
      <c r="Q136" s="52">
        <f t="shared" si="36"/>
        <v>38.720961170564586</v>
      </c>
      <c r="R136" s="54">
        <f t="shared" si="53"/>
        <v>8.8031107970115379</v>
      </c>
      <c r="S136" s="54">
        <f t="shared" si="37"/>
        <v>59.386300524885542</v>
      </c>
      <c r="T136" s="54">
        <f t="shared" si="38"/>
        <v>26.673293580829867</v>
      </c>
      <c r="U136" s="54">
        <f t="shared" si="39"/>
        <v>32.713006944055678</v>
      </c>
      <c r="V136" s="54">
        <f t="shared" si="30"/>
        <v>261.46018845719237</v>
      </c>
      <c r="W136" s="54">
        <f t="shared" si="31"/>
        <v>361.91327828690095</v>
      </c>
      <c r="X136" s="54">
        <f t="shared" si="32"/>
        <v>443.86238054434523</v>
      </c>
      <c r="Y136" s="54">
        <f t="shared" si="40"/>
        <v>805.77565883124612</v>
      </c>
      <c r="Z136" s="43">
        <f t="shared" si="54"/>
        <v>17.462499999999999</v>
      </c>
      <c r="AA136" s="54">
        <f t="shared" si="55"/>
        <v>48.250509300620024</v>
      </c>
      <c r="AB136" s="54">
        <f t="shared" si="41"/>
        <v>38.720961170564586</v>
      </c>
      <c r="AC136" s="54">
        <f t="shared" si="33"/>
        <v>48.250509300620024</v>
      </c>
    </row>
    <row r="137" spans="1:29" x14ac:dyDescent="0.25">
      <c r="A137" s="61">
        <f t="shared" si="34"/>
        <v>2.7321314119763627</v>
      </c>
      <c r="B137" s="43">
        <f t="shared" si="49"/>
        <v>320</v>
      </c>
      <c r="C137" s="42">
        <f t="shared" si="58"/>
        <v>203.52979999999997</v>
      </c>
      <c r="D137" s="51">
        <f t="shared" si="58"/>
        <v>800</v>
      </c>
      <c r="E137" s="56">
        <f t="shared" si="58"/>
        <v>0.2</v>
      </c>
      <c r="F137" s="57">
        <f t="shared" si="58"/>
        <v>980.23210993750001</v>
      </c>
      <c r="G137" s="58">
        <f t="shared" si="58"/>
        <v>2.6584931595742973E-4</v>
      </c>
      <c r="H137" s="58">
        <f t="shared" si="58"/>
        <v>4.3110319016750285E-4</v>
      </c>
      <c r="I137" s="48">
        <f t="shared" si="58"/>
        <v>203.52979999999997</v>
      </c>
      <c r="J137" s="49">
        <f t="shared" si="50"/>
        <v>3.2534631569785533E-2</v>
      </c>
      <c r="K137" s="50">
        <f t="shared" si="51"/>
        <v>2.7321314119763627</v>
      </c>
      <c r="L137" s="51">
        <f t="shared" si="26"/>
        <v>2050326.2312457236</v>
      </c>
      <c r="M137" s="49">
        <f t="shared" si="27"/>
        <v>1.9743409175666232E-2</v>
      </c>
      <c r="N137" s="43">
        <f t="shared" si="28"/>
        <v>2.8391361895249081</v>
      </c>
      <c r="O137" s="43">
        <f t="shared" si="29"/>
        <v>2.8391361895249081</v>
      </c>
      <c r="P137" s="52">
        <f t="shared" si="52"/>
        <v>24.066153837180213</v>
      </c>
      <c r="Q137" s="52">
        <f t="shared" si="36"/>
        <v>39.025850628600523</v>
      </c>
      <c r="R137" s="54">
        <f t="shared" si="53"/>
        <v>8.8031107970115379</v>
      </c>
      <c r="S137" s="54">
        <f t="shared" si="37"/>
        <v>59.967166047819006</v>
      </c>
      <c r="T137" s="54">
        <f t="shared" si="38"/>
        <v>26.905290026705121</v>
      </c>
      <c r="U137" s="54">
        <f t="shared" si="39"/>
        <v>33.061876021113889</v>
      </c>
      <c r="V137" s="54">
        <f t="shared" si="30"/>
        <v>263.73429211357535</v>
      </c>
      <c r="W137" s="54">
        <f t="shared" si="31"/>
        <v>367.93559010878795</v>
      </c>
      <c r="X137" s="54">
        <f t="shared" si="32"/>
        <v>452.12821909215569</v>
      </c>
      <c r="Y137" s="54">
        <f t="shared" si="40"/>
        <v>820.06380920094364</v>
      </c>
      <c r="Z137" s="43">
        <f t="shared" si="54"/>
        <v>17.600000000000001</v>
      </c>
      <c r="AA137" s="54">
        <f t="shared" si="55"/>
        <v>47.834459272603091</v>
      </c>
      <c r="AB137" s="54">
        <f t="shared" si="41"/>
        <v>39.025850628600523</v>
      </c>
      <c r="AC137" s="54">
        <f t="shared" si="33"/>
        <v>47.834459272603091</v>
      </c>
    </row>
    <row r="138" spans="1:29" x14ac:dyDescent="0.25">
      <c r="A138" s="61">
        <f t="shared" si="34"/>
        <v>2.7534761886324279</v>
      </c>
      <c r="B138" s="43">
        <f t="shared" si="49"/>
        <v>322.5</v>
      </c>
      <c r="C138" s="42">
        <f t="shared" si="58"/>
        <v>203.52979999999997</v>
      </c>
      <c r="D138" s="51">
        <f t="shared" si="58"/>
        <v>800</v>
      </c>
      <c r="E138" s="56">
        <f t="shared" si="58"/>
        <v>0.2</v>
      </c>
      <c r="F138" s="57">
        <f t="shared" si="58"/>
        <v>980.23210993750001</v>
      </c>
      <c r="G138" s="58">
        <f t="shared" si="58"/>
        <v>2.6584931595742973E-4</v>
      </c>
      <c r="H138" s="58">
        <f t="shared" si="58"/>
        <v>4.3110319016750285E-4</v>
      </c>
      <c r="I138" s="48">
        <f t="shared" si="58"/>
        <v>203.52979999999997</v>
      </c>
      <c r="J138" s="49">
        <f t="shared" si="50"/>
        <v>3.2534631569785533E-2</v>
      </c>
      <c r="K138" s="50">
        <f t="shared" si="51"/>
        <v>2.7534761886324279</v>
      </c>
      <c r="L138" s="51">
        <f t="shared" ref="L138:L201" si="59">(F138*K138*I138)/G138/1000</f>
        <v>2066344.4049273303</v>
      </c>
      <c r="M138" s="49">
        <f t="shared" ref="M138:M201" si="60">(1.14-2*LOG((E138/1000)/(I138/1000)+(21.25/L138^0.9)))^-2</f>
        <v>1.9741957087558496E-2</v>
      </c>
      <c r="N138" s="43">
        <f t="shared" ref="N138:N201" si="61">(0.5*F138*K138^2*D138/(I138/1000)*M138/100000)</f>
        <v>2.8834588913959229</v>
      </c>
      <c r="O138" s="43">
        <f t="shared" ref="O138:O201" si="62">(0.5*F138*K138^2*D138/(I138/1000)*M138/100000)</f>
        <v>2.8834588913959229</v>
      </c>
      <c r="P138" s="52">
        <f t="shared" si="52"/>
        <v>24.254170664033179</v>
      </c>
      <c r="Q138" s="52">
        <f t="shared" si="36"/>
        <v>39.330740086636467</v>
      </c>
      <c r="R138" s="54">
        <f t="shared" si="53"/>
        <v>8.8031107970115379</v>
      </c>
      <c r="S138" s="54">
        <f t="shared" si="37"/>
        <v>60.548717736449944</v>
      </c>
      <c r="T138" s="54">
        <f t="shared" si="38"/>
        <v>27.1376295554291</v>
      </c>
      <c r="U138" s="54">
        <f t="shared" si="39"/>
        <v>33.411088181020858</v>
      </c>
      <c r="V138" s="54">
        <f t="shared" ref="V138:V201" si="63">T138*(F138/100)</f>
        <v>266.01175877820526</v>
      </c>
      <c r="W138" s="54">
        <f t="shared" ref="W138:W201" si="64">T138/3600/C$3*B138*100</f>
        <v>374.01220220623441</v>
      </c>
      <c r="X138" s="54">
        <f t="shared" ref="X138:X201" si="65">U138/3600/C$3*B138*100</f>
        <v>460.47333069996688</v>
      </c>
      <c r="Y138" s="54">
        <f t="shared" si="40"/>
        <v>834.48553290620134</v>
      </c>
      <c r="Z138" s="43">
        <f t="shared" si="54"/>
        <v>17.737500000000001</v>
      </c>
      <c r="AA138" s="54">
        <f t="shared" si="55"/>
        <v>47.424923292260267</v>
      </c>
      <c r="AB138" s="54">
        <f t="shared" si="41"/>
        <v>39.330740086636467</v>
      </c>
      <c r="AC138" s="54">
        <f t="shared" ref="AC138:AC201" si="66">AA138</f>
        <v>47.424923292260267</v>
      </c>
    </row>
    <row r="139" spans="1:29" x14ac:dyDescent="0.25">
      <c r="A139" s="61">
        <f t="shared" ref="A139:A202" si="67">B139/J139/3600</f>
        <v>2.7748209652884932</v>
      </c>
      <c r="B139" s="43">
        <f t="shared" si="49"/>
        <v>325</v>
      </c>
      <c r="C139" s="42">
        <f t="shared" ref="C139:I154" si="68">C138</f>
        <v>203.52979999999997</v>
      </c>
      <c r="D139" s="51">
        <f t="shared" si="68"/>
        <v>800</v>
      </c>
      <c r="E139" s="56">
        <f t="shared" si="68"/>
        <v>0.2</v>
      </c>
      <c r="F139" s="57">
        <f t="shared" si="68"/>
        <v>980.23210993750001</v>
      </c>
      <c r="G139" s="58">
        <f t="shared" si="68"/>
        <v>2.6584931595742973E-4</v>
      </c>
      <c r="H139" s="58">
        <f t="shared" si="68"/>
        <v>4.3110319016750285E-4</v>
      </c>
      <c r="I139" s="48">
        <f t="shared" si="68"/>
        <v>203.52979999999997</v>
      </c>
      <c r="J139" s="49">
        <f t="shared" si="50"/>
        <v>3.2534631569785533E-2</v>
      </c>
      <c r="K139" s="50">
        <f t="shared" si="51"/>
        <v>2.7748209652884932</v>
      </c>
      <c r="L139" s="51">
        <f t="shared" si="59"/>
        <v>2082362.5786089378</v>
      </c>
      <c r="M139" s="49">
        <f t="shared" si="60"/>
        <v>1.9740525959105842E-2</v>
      </c>
      <c r="N139" s="43">
        <f t="shared" si="61"/>
        <v>2.9281246745992084</v>
      </c>
      <c r="O139" s="43">
        <f t="shared" si="62"/>
        <v>2.9281246745992084</v>
      </c>
      <c r="P139" s="52">
        <f t="shared" si="52"/>
        <v>24.442187490886152</v>
      </c>
      <c r="Q139" s="52">
        <f t="shared" ref="Q139:Q202" si="69">(B139/3600)*H139/2/PI()/G$4/0.000000000001*(LN(G$3/(C139/2000))+C$4)/100000</f>
        <v>39.635629544672405</v>
      </c>
      <c r="R139" s="54">
        <f t="shared" si="53"/>
        <v>8.8031107970115379</v>
      </c>
      <c r="S139" s="54">
        <f t="shared" ref="S139:S202" si="70">O139+N139+P139+Q139-R139</f>
        <v>61.130955587745433</v>
      </c>
      <c r="T139" s="54">
        <f t="shared" ref="T139:T202" si="71">N139+P139</f>
        <v>27.370312165485359</v>
      </c>
      <c r="U139" s="54">
        <f t="shared" ref="U139:U202" si="72">O139+Q139-R139</f>
        <v>33.760643422260074</v>
      </c>
      <c r="V139" s="54">
        <f t="shared" si="63"/>
        <v>268.29258843621739</v>
      </c>
      <c r="W139" s="54">
        <f t="shared" si="64"/>
        <v>380.14322452062993</v>
      </c>
      <c r="X139" s="54">
        <f t="shared" si="65"/>
        <v>468.89782530916773</v>
      </c>
      <c r="Y139" s="54">
        <f t="shared" ref="Y139:Y202" si="73">X139+W139</f>
        <v>849.04104982979766</v>
      </c>
      <c r="Z139" s="43">
        <f t="shared" si="54"/>
        <v>17.875</v>
      </c>
      <c r="AA139" s="54">
        <f t="shared" si="55"/>
        <v>47.021750874399565</v>
      </c>
      <c r="AB139" s="54">
        <f t="shared" ref="AB139:AB202" si="74">Q139</f>
        <v>39.635629544672405</v>
      </c>
      <c r="AC139" s="54">
        <f t="shared" si="66"/>
        <v>47.021750874399565</v>
      </c>
    </row>
    <row r="140" spans="1:29" x14ac:dyDescent="0.25">
      <c r="A140" s="61">
        <f t="shared" si="67"/>
        <v>2.7961657419445585</v>
      </c>
      <c r="B140" s="43">
        <f t="shared" si="49"/>
        <v>327.5</v>
      </c>
      <c r="C140" s="42">
        <f t="shared" si="68"/>
        <v>203.52979999999997</v>
      </c>
      <c r="D140" s="51">
        <f t="shared" si="68"/>
        <v>800</v>
      </c>
      <c r="E140" s="56">
        <f t="shared" si="68"/>
        <v>0.2</v>
      </c>
      <c r="F140" s="57">
        <f t="shared" si="68"/>
        <v>980.23210993750001</v>
      </c>
      <c r="G140" s="58">
        <f t="shared" si="68"/>
        <v>2.6584931595742973E-4</v>
      </c>
      <c r="H140" s="58">
        <f t="shared" si="68"/>
        <v>4.3110319016750285E-4</v>
      </c>
      <c r="I140" s="48">
        <f t="shared" si="68"/>
        <v>203.52979999999997</v>
      </c>
      <c r="J140" s="49">
        <f t="shared" si="50"/>
        <v>3.2534631569785533E-2</v>
      </c>
      <c r="K140" s="50">
        <f t="shared" si="51"/>
        <v>2.7961657419445585</v>
      </c>
      <c r="L140" s="51">
        <f t="shared" si="59"/>
        <v>2098380.752290545</v>
      </c>
      <c r="M140" s="49">
        <f t="shared" si="60"/>
        <v>1.9739115331764756E-2</v>
      </c>
      <c r="N140" s="43">
        <f t="shared" si="61"/>
        <v>2.9731335376410639</v>
      </c>
      <c r="O140" s="43">
        <f t="shared" si="62"/>
        <v>2.9731335376410639</v>
      </c>
      <c r="P140" s="52">
        <f t="shared" si="52"/>
        <v>24.630204317739121</v>
      </c>
      <c r="Q140" s="52">
        <f t="shared" si="69"/>
        <v>39.940519002708349</v>
      </c>
      <c r="R140" s="54">
        <f t="shared" si="53"/>
        <v>8.8031107970115379</v>
      </c>
      <c r="S140" s="54">
        <f t="shared" si="70"/>
        <v>61.713879598718066</v>
      </c>
      <c r="T140" s="54">
        <f t="shared" si="71"/>
        <v>27.603337855380186</v>
      </c>
      <c r="U140" s="54">
        <f t="shared" si="72"/>
        <v>34.110541743337876</v>
      </c>
      <c r="V140" s="54">
        <f t="shared" si="63"/>
        <v>270.57678107296988</v>
      </c>
      <c r="W140" s="54">
        <f t="shared" si="64"/>
        <v>386.32876699303466</v>
      </c>
      <c r="X140" s="54">
        <f t="shared" si="65"/>
        <v>477.40181286081855</v>
      </c>
      <c r="Y140" s="54">
        <f t="shared" si="73"/>
        <v>863.73057985385321</v>
      </c>
      <c r="Z140" s="43">
        <f t="shared" si="54"/>
        <v>18.012499999999999</v>
      </c>
      <c r="AA140" s="54">
        <f t="shared" si="55"/>
        <v>46.624796129470624</v>
      </c>
      <c r="AB140" s="54">
        <f t="shared" si="74"/>
        <v>39.940519002708349</v>
      </c>
      <c r="AC140" s="54">
        <f t="shared" si="66"/>
        <v>46.624796129470624</v>
      </c>
    </row>
    <row r="141" spans="1:29" x14ac:dyDescent="0.25">
      <c r="A141" s="61">
        <f t="shared" si="67"/>
        <v>2.8175105186006237</v>
      </c>
      <c r="B141" s="43">
        <f t="shared" si="49"/>
        <v>330</v>
      </c>
      <c r="C141" s="42">
        <f t="shared" si="68"/>
        <v>203.52979999999997</v>
      </c>
      <c r="D141" s="51">
        <f t="shared" si="68"/>
        <v>800</v>
      </c>
      <c r="E141" s="56">
        <f t="shared" si="68"/>
        <v>0.2</v>
      </c>
      <c r="F141" s="57">
        <f t="shared" si="68"/>
        <v>980.23210993750001</v>
      </c>
      <c r="G141" s="58">
        <f t="shared" si="68"/>
        <v>2.6584931595742973E-4</v>
      </c>
      <c r="H141" s="58">
        <f t="shared" si="68"/>
        <v>4.3110319016750285E-4</v>
      </c>
      <c r="I141" s="48">
        <f t="shared" si="68"/>
        <v>203.52979999999997</v>
      </c>
      <c r="J141" s="49">
        <f t="shared" si="50"/>
        <v>3.2534631569785533E-2</v>
      </c>
      <c r="K141" s="50">
        <f t="shared" si="51"/>
        <v>2.8175105186006237</v>
      </c>
      <c r="L141" s="51">
        <f t="shared" si="59"/>
        <v>2114398.925972152</v>
      </c>
      <c r="M141" s="49">
        <f t="shared" si="60"/>
        <v>1.9737724760387449E-2</v>
      </c>
      <c r="N141" s="43">
        <f t="shared" si="61"/>
        <v>3.0184854790500446</v>
      </c>
      <c r="O141" s="43">
        <f t="shared" si="62"/>
        <v>3.0184854790500446</v>
      </c>
      <c r="P141" s="52">
        <f t="shared" si="52"/>
        <v>24.818221144592087</v>
      </c>
      <c r="Q141" s="52">
        <f t="shared" si="69"/>
        <v>40.245408460744287</v>
      </c>
      <c r="R141" s="54">
        <f t="shared" si="53"/>
        <v>8.8031107970115379</v>
      </c>
      <c r="S141" s="54">
        <f t="shared" si="70"/>
        <v>62.297489766424917</v>
      </c>
      <c r="T141" s="54">
        <f t="shared" si="71"/>
        <v>27.836706623642133</v>
      </c>
      <c r="U141" s="54">
        <f t="shared" si="72"/>
        <v>34.460783142782788</v>
      </c>
      <c r="V141" s="54">
        <f t="shared" si="63"/>
        <v>272.86433667403907</v>
      </c>
      <c r="W141" s="54">
        <f t="shared" si="64"/>
        <v>392.56893956418389</v>
      </c>
      <c r="X141" s="54">
        <f t="shared" si="65"/>
        <v>485.98540329565469</v>
      </c>
      <c r="Y141" s="54">
        <f t="shared" si="73"/>
        <v>878.55434285983858</v>
      </c>
      <c r="Z141" s="43">
        <f t="shared" si="54"/>
        <v>18.149999999999999</v>
      </c>
      <c r="AA141" s="54">
        <f t="shared" si="55"/>
        <v>46.233917589479915</v>
      </c>
      <c r="AB141" s="54">
        <f t="shared" si="74"/>
        <v>40.245408460744287</v>
      </c>
      <c r="AC141" s="54">
        <f t="shared" si="66"/>
        <v>46.233917589479915</v>
      </c>
    </row>
    <row r="142" spans="1:29" x14ac:dyDescent="0.25">
      <c r="A142" s="61">
        <f t="shared" si="67"/>
        <v>2.838855295256689</v>
      </c>
      <c r="B142" s="43">
        <f t="shared" si="49"/>
        <v>332.5</v>
      </c>
      <c r="C142" s="42">
        <f t="shared" si="68"/>
        <v>203.52979999999997</v>
      </c>
      <c r="D142" s="51">
        <f t="shared" si="68"/>
        <v>800</v>
      </c>
      <c r="E142" s="56">
        <f t="shared" si="68"/>
        <v>0.2</v>
      </c>
      <c r="F142" s="57">
        <f t="shared" si="68"/>
        <v>980.23210993750001</v>
      </c>
      <c r="G142" s="58">
        <f t="shared" si="68"/>
        <v>2.6584931595742973E-4</v>
      </c>
      <c r="H142" s="58">
        <f t="shared" si="68"/>
        <v>4.3110319016750285E-4</v>
      </c>
      <c r="I142" s="48">
        <f t="shared" si="68"/>
        <v>203.52979999999997</v>
      </c>
      <c r="J142" s="49">
        <f t="shared" si="50"/>
        <v>3.2534631569785533E-2</v>
      </c>
      <c r="K142" s="50">
        <f t="shared" si="51"/>
        <v>2.838855295256689</v>
      </c>
      <c r="L142" s="51">
        <f t="shared" si="59"/>
        <v>2130417.099653759</v>
      </c>
      <c r="M142" s="49">
        <f t="shared" si="60"/>
        <v>1.9736353812733712E-2</v>
      </c>
      <c r="N142" s="43">
        <f t="shared" si="61"/>
        <v>3.0641804973764599</v>
      </c>
      <c r="O142" s="43">
        <f t="shared" si="62"/>
        <v>3.0641804973764599</v>
      </c>
      <c r="P142" s="52">
        <f t="shared" si="52"/>
        <v>25.00623797144506</v>
      </c>
      <c r="Q142" s="52">
        <f t="shared" si="69"/>
        <v>40.550297918780224</v>
      </c>
      <c r="R142" s="54">
        <f t="shared" si="53"/>
        <v>8.8031107970115379</v>
      </c>
      <c r="S142" s="54">
        <f t="shared" si="70"/>
        <v>62.88178608796666</v>
      </c>
      <c r="T142" s="54">
        <f t="shared" si="71"/>
        <v>28.070418468821519</v>
      </c>
      <c r="U142" s="54">
        <f t="shared" si="72"/>
        <v>34.811367619145145</v>
      </c>
      <c r="V142" s="54">
        <f t="shared" si="63"/>
        <v>275.15525522521483</v>
      </c>
      <c r="W142" s="54">
        <f t="shared" si="64"/>
        <v>398.86385217449379</v>
      </c>
      <c r="X142" s="54">
        <f t="shared" si="65"/>
        <v>494.64870655409226</v>
      </c>
      <c r="Y142" s="54">
        <f t="shared" si="73"/>
        <v>893.5125587285861</v>
      </c>
      <c r="Z142" s="43">
        <f t="shared" si="54"/>
        <v>18.287500000000001</v>
      </c>
      <c r="AA142" s="54">
        <f t="shared" si="55"/>
        <v>45.848978041759572</v>
      </c>
      <c r="AB142" s="54">
        <f t="shared" si="74"/>
        <v>40.550297918780224</v>
      </c>
      <c r="AC142" s="54">
        <f t="shared" si="66"/>
        <v>45.848978041759572</v>
      </c>
    </row>
    <row r="143" spans="1:29" x14ac:dyDescent="0.25">
      <c r="A143" s="61">
        <f t="shared" si="67"/>
        <v>2.8602000719127547</v>
      </c>
      <c r="B143" s="43">
        <f t="shared" si="49"/>
        <v>335</v>
      </c>
      <c r="C143" s="42">
        <f t="shared" si="68"/>
        <v>203.52979999999997</v>
      </c>
      <c r="D143" s="51">
        <f t="shared" si="68"/>
        <v>800</v>
      </c>
      <c r="E143" s="56">
        <f t="shared" si="68"/>
        <v>0.2</v>
      </c>
      <c r="F143" s="57">
        <f t="shared" si="68"/>
        <v>980.23210993750001</v>
      </c>
      <c r="G143" s="58">
        <f t="shared" si="68"/>
        <v>2.6584931595742973E-4</v>
      </c>
      <c r="H143" s="58">
        <f t="shared" si="68"/>
        <v>4.3110319016750285E-4</v>
      </c>
      <c r="I143" s="48">
        <f t="shared" si="68"/>
        <v>203.52979999999997</v>
      </c>
      <c r="J143" s="49">
        <f t="shared" si="50"/>
        <v>3.2534631569785533E-2</v>
      </c>
      <c r="K143" s="50">
        <f t="shared" si="51"/>
        <v>2.8602000719127547</v>
      </c>
      <c r="L143" s="51">
        <f t="shared" si="59"/>
        <v>2146435.2733353665</v>
      </c>
      <c r="M143" s="49">
        <f t="shared" si="60"/>
        <v>1.9735002069003936E-2</v>
      </c>
      <c r="N143" s="43">
        <f t="shared" si="61"/>
        <v>3.1102185911918832</v>
      </c>
      <c r="O143" s="43">
        <f t="shared" si="62"/>
        <v>3.1102185911918832</v>
      </c>
      <c r="P143" s="52">
        <f t="shared" si="52"/>
        <v>25.194254798298029</v>
      </c>
      <c r="Q143" s="52">
        <f t="shared" si="69"/>
        <v>40.855187376816168</v>
      </c>
      <c r="R143" s="54">
        <f t="shared" si="53"/>
        <v>8.8031107970115379</v>
      </c>
      <c r="S143" s="54">
        <f t="shared" si="70"/>
        <v>63.466768560486415</v>
      </c>
      <c r="T143" s="54">
        <f t="shared" si="71"/>
        <v>28.304473389489914</v>
      </c>
      <c r="U143" s="54">
        <f t="shared" si="72"/>
        <v>35.162295170996515</v>
      </c>
      <c r="V143" s="54">
        <f t="shared" si="63"/>
        <v>277.44953671249522</v>
      </c>
      <c r="W143" s="54">
        <f t="shared" si="64"/>
        <v>405.21361476406497</v>
      </c>
      <c r="X143" s="54">
        <f t="shared" si="65"/>
        <v>503.39183257623222</v>
      </c>
      <c r="Y143" s="54">
        <f t="shared" si="73"/>
        <v>908.60544734029713</v>
      </c>
      <c r="Z143" s="43">
        <f t="shared" si="54"/>
        <v>18.425000000000001</v>
      </c>
      <c r="AA143" s="54">
        <f t="shared" si="55"/>
        <v>45.469844370179736</v>
      </c>
      <c r="AB143" s="54">
        <f t="shared" si="74"/>
        <v>40.855187376816168</v>
      </c>
      <c r="AC143" s="54">
        <f t="shared" si="66"/>
        <v>45.469844370179736</v>
      </c>
    </row>
    <row r="144" spans="1:29" x14ac:dyDescent="0.25">
      <c r="A144" s="61">
        <f t="shared" si="67"/>
        <v>2.88154484856882</v>
      </c>
      <c r="B144" s="43">
        <f t="shared" si="49"/>
        <v>337.5</v>
      </c>
      <c r="C144" s="42">
        <f t="shared" si="68"/>
        <v>203.52979999999997</v>
      </c>
      <c r="D144" s="51">
        <f t="shared" si="68"/>
        <v>800</v>
      </c>
      <c r="E144" s="56">
        <f t="shared" si="68"/>
        <v>0.2</v>
      </c>
      <c r="F144" s="57">
        <f t="shared" si="68"/>
        <v>980.23210993750001</v>
      </c>
      <c r="G144" s="58">
        <f t="shared" si="68"/>
        <v>2.6584931595742973E-4</v>
      </c>
      <c r="H144" s="58">
        <f t="shared" si="68"/>
        <v>4.3110319016750285E-4</v>
      </c>
      <c r="I144" s="48">
        <f t="shared" si="68"/>
        <v>203.52979999999997</v>
      </c>
      <c r="J144" s="49">
        <f t="shared" si="50"/>
        <v>3.2534631569785533E-2</v>
      </c>
      <c r="K144" s="50">
        <f t="shared" si="51"/>
        <v>2.88154484856882</v>
      </c>
      <c r="L144" s="51">
        <f t="shared" si="59"/>
        <v>2162453.447016974</v>
      </c>
      <c r="M144" s="49">
        <f t="shared" si="60"/>
        <v>1.9733669121392416E-2</v>
      </c>
      <c r="N144" s="43">
        <f t="shared" si="61"/>
        <v>3.1565997590886785</v>
      </c>
      <c r="O144" s="43">
        <f t="shared" si="62"/>
        <v>3.1565997590886785</v>
      </c>
      <c r="P144" s="52">
        <f t="shared" si="52"/>
        <v>25.382271625151006</v>
      </c>
      <c r="Q144" s="52">
        <f t="shared" si="69"/>
        <v>41.16007683485212</v>
      </c>
      <c r="R144" s="54">
        <f t="shared" si="53"/>
        <v>8.8031107970115379</v>
      </c>
      <c r="S144" s="54">
        <f t="shared" si="70"/>
        <v>64.052437181168941</v>
      </c>
      <c r="T144" s="54">
        <f t="shared" si="71"/>
        <v>28.538871384239684</v>
      </c>
      <c r="U144" s="54">
        <f t="shared" si="72"/>
        <v>35.513565796929257</v>
      </c>
      <c r="V144" s="54">
        <f t="shared" si="63"/>
        <v>279.74718112208205</v>
      </c>
      <c r="W144" s="54">
        <f t="shared" si="64"/>
        <v>411.61833727268782</v>
      </c>
      <c r="X144" s="54">
        <f t="shared" si="65"/>
        <v>512.21489130186421</v>
      </c>
      <c r="Y144" s="54">
        <f t="shared" si="73"/>
        <v>923.83322857455209</v>
      </c>
      <c r="Z144" s="43">
        <f t="shared" si="54"/>
        <v>18.5625</v>
      </c>
      <c r="AA144" s="54">
        <f t="shared" si="55"/>
        <v>45.096387403418241</v>
      </c>
      <c r="AB144" s="54">
        <f t="shared" si="74"/>
        <v>41.16007683485212</v>
      </c>
      <c r="AC144" s="54">
        <f t="shared" si="66"/>
        <v>45.096387403418241</v>
      </c>
    </row>
    <row r="145" spans="1:29" x14ac:dyDescent="0.25">
      <c r="A145" s="61">
        <f t="shared" si="67"/>
        <v>2.9028896252248853</v>
      </c>
      <c r="B145" s="43">
        <f t="shared" si="49"/>
        <v>340</v>
      </c>
      <c r="C145" s="42">
        <f t="shared" si="68"/>
        <v>203.52979999999997</v>
      </c>
      <c r="D145" s="51">
        <f t="shared" si="68"/>
        <v>800</v>
      </c>
      <c r="E145" s="56">
        <f t="shared" si="68"/>
        <v>0.2</v>
      </c>
      <c r="F145" s="57">
        <f t="shared" si="68"/>
        <v>980.23210993750001</v>
      </c>
      <c r="G145" s="58">
        <f t="shared" si="68"/>
        <v>2.6584931595742973E-4</v>
      </c>
      <c r="H145" s="58">
        <f t="shared" si="68"/>
        <v>4.3110319016750285E-4</v>
      </c>
      <c r="I145" s="48">
        <f t="shared" si="68"/>
        <v>203.52979999999997</v>
      </c>
      <c r="J145" s="49">
        <f t="shared" si="50"/>
        <v>3.2534631569785533E-2</v>
      </c>
      <c r="K145" s="50">
        <f t="shared" si="51"/>
        <v>2.9028896252248853</v>
      </c>
      <c r="L145" s="51">
        <f t="shared" si="59"/>
        <v>2178471.6206985814</v>
      </c>
      <c r="M145" s="49">
        <f t="shared" si="60"/>
        <v>1.9732354573659783E-2</v>
      </c>
      <c r="N145" s="43">
        <f t="shared" si="61"/>
        <v>3.203323999679546</v>
      </c>
      <c r="O145" s="43">
        <f t="shared" si="62"/>
        <v>3.203323999679546</v>
      </c>
      <c r="P145" s="52">
        <f t="shared" si="52"/>
        <v>25.570288452003975</v>
      </c>
      <c r="Q145" s="52">
        <f t="shared" si="69"/>
        <v>41.464966292888057</v>
      </c>
      <c r="R145" s="54">
        <f t="shared" si="53"/>
        <v>8.8031107970115379</v>
      </c>
      <c r="S145" s="54">
        <f t="shared" si="70"/>
        <v>64.638791947239582</v>
      </c>
      <c r="T145" s="54">
        <f t="shared" si="71"/>
        <v>28.773612451683523</v>
      </c>
      <c r="U145" s="54">
        <f t="shared" si="72"/>
        <v>35.865179495556063</v>
      </c>
      <c r="V145" s="54">
        <f t="shared" si="63"/>
        <v>282.04818844037663</v>
      </c>
      <c r="W145" s="54">
        <f t="shared" si="64"/>
        <v>418.078129639846</v>
      </c>
      <c r="X145" s="54">
        <f t="shared" si="65"/>
        <v>521.11799267047263</v>
      </c>
      <c r="Y145" s="54">
        <f t="shared" si="73"/>
        <v>939.19612231031863</v>
      </c>
      <c r="Z145" s="43">
        <f t="shared" si="54"/>
        <v>18.7</v>
      </c>
      <c r="AA145" s="54">
        <f t="shared" si="55"/>
        <v>44.728481769924542</v>
      </c>
      <c r="AB145" s="54">
        <f t="shared" si="74"/>
        <v>41.464966292888057</v>
      </c>
      <c r="AC145" s="54">
        <f t="shared" si="66"/>
        <v>44.728481769924542</v>
      </c>
    </row>
    <row r="146" spans="1:29" x14ac:dyDescent="0.25">
      <c r="A146" s="61">
        <f t="shared" si="67"/>
        <v>2.9242344018809505</v>
      </c>
      <c r="B146" s="43">
        <f t="shared" si="49"/>
        <v>342.5</v>
      </c>
      <c r="C146" s="42">
        <f t="shared" si="68"/>
        <v>203.52979999999997</v>
      </c>
      <c r="D146" s="51">
        <f t="shared" si="68"/>
        <v>800</v>
      </c>
      <c r="E146" s="56">
        <f t="shared" si="68"/>
        <v>0.2</v>
      </c>
      <c r="F146" s="57">
        <f t="shared" si="68"/>
        <v>980.23210993750001</v>
      </c>
      <c r="G146" s="58">
        <f t="shared" si="68"/>
        <v>2.6584931595742973E-4</v>
      </c>
      <c r="H146" s="58">
        <f t="shared" si="68"/>
        <v>4.3110319016750285E-4</v>
      </c>
      <c r="I146" s="48">
        <f t="shared" si="68"/>
        <v>203.52979999999997</v>
      </c>
      <c r="J146" s="49">
        <f t="shared" si="50"/>
        <v>3.2534631569785533E-2</v>
      </c>
      <c r="K146" s="50">
        <f t="shared" si="51"/>
        <v>2.9242344018809505</v>
      </c>
      <c r="L146" s="51">
        <f t="shared" si="59"/>
        <v>2194489.794380188</v>
      </c>
      <c r="M146" s="49">
        <f t="shared" si="60"/>
        <v>1.9731058040723684E-2</v>
      </c>
      <c r="N146" s="43">
        <f t="shared" si="61"/>
        <v>3.2503913115970748</v>
      </c>
      <c r="O146" s="43">
        <f t="shared" si="62"/>
        <v>3.2503913115970748</v>
      </c>
      <c r="P146" s="52">
        <f t="shared" si="52"/>
        <v>25.758305278856945</v>
      </c>
      <c r="Q146" s="52">
        <f t="shared" si="69"/>
        <v>41.769855750923995</v>
      </c>
      <c r="R146" s="54">
        <f t="shared" si="53"/>
        <v>8.8031107970115379</v>
      </c>
      <c r="S146" s="54">
        <f t="shared" si="70"/>
        <v>65.225832855963546</v>
      </c>
      <c r="T146" s="54">
        <f t="shared" si="71"/>
        <v>29.008696590454019</v>
      </c>
      <c r="U146" s="54">
        <f t="shared" si="72"/>
        <v>36.217136265509538</v>
      </c>
      <c r="V146" s="54">
        <f t="shared" si="63"/>
        <v>284.35255865397505</v>
      </c>
      <c r="W146" s="54">
        <f t="shared" si="64"/>
        <v>424.59310180472232</v>
      </c>
      <c r="X146" s="54">
        <f t="shared" si="65"/>
        <v>530.10124662124008</v>
      </c>
      <c r="Y146" s="54">
        <f t="shared" si="73"/>
        <v>954.6943484259624</v>
      </c>
      <c r="Z146" s="43">
        <f t="shared" si="54"/>
        <v>18.837499999999999</v>
      </c>
      <c r="AA146" s="54">
        <f t="shared" si="55"/>
        <v>44.366005759235556</v>
      </c>
      <c r="AB146" s="54">
        <f t="shared" si="74"/>
        <v>41.769855750923995</v>
      </c>
      <c r="AC146" s="54">
        <f t="shared" si="66"/>
        <v>44.366005759235556</v>
      </c>
    </row>
    <row r="147" spans="1:29" x14ac:dyDescent="0.25">
      <c r="A147" s="61">
        <f t="shared" si="67"/>
        <v>2.9455791785370158</v>
      </c>
      <c r="B147" s="43">
        <f t="shared" si="49"/>
        <v>345</v>
      </c>
      <c r="C147" s="42">
        <f t="shared" si="68"/>
        <v>203.52979999999997</v>
      </c>
      <c r="D147" s="51">
        <f t="shared" si="68"/>
        <v>800</v>
      </c>
      <c r="E147" s="56">
        <f t="shared" si="68"/>
        <v>0.2</v>
      </c>
      <c r="F147" s="57">
        <f t="shared" si="68"/>
        <v>980.23210993750001</v>
      </c>
      <c r="G147" s="58">
        <f t="shared" si="68"/>
        <v>2.6584931595742973E-4</v>
      </c>
      <c r="H147" s="58">
        <f t="shared" si="68"/>
        <v>4.3110319016750285E-4</v>
      </c>
      <c r="I147" s="48">
        <f t="shared" si="68"/>
        <v>203.52979999999997</v>
      </c>
      <c r="J147" s="49">
        <f t="shared" si="50"/>
        <v>3.2534631569785533E-2</v>
      </c>
      <c r="K147" s="50">
        <f t="shared" si="51"/>
        <v>2.9455791785370158</v>
      </c>
      <c r="L147" s="51">
        <f t="shared" si="59"/>
        <v>2210507.9680617955</v>
      </c>
      <c r="M147" s="49">
        <f t="shared" si="60"/>
        <v>1.9729779148266763E-2</v>
      </c>
      <c r="N147" s="43">
        <f t="shared" si="61"/>
        <v>3.2978016934933096</v>
      </c>
      <c r="O147" s="43">
        <f t="shared" si="62"/>
        <v>3.2978016934933096</v>
      </c>
      <c r="P147" s="52">
        <f t="shared" si="52"/>
        <v>25.946322105709921</v>
      </c>
      <c r="Q147" s="52">
        <f t="shared" si="69"/>
        <v>42.074745208959953</v>
      </c>
      <c r="R147" s="54">
        <f t="shared" si="53"/>
        <v>8.8031107970115379</v>
      </c>
      <c r="S147" s="54">
        <f t="shared" si="70"/>
        <v>65.813559904644947</v>
      </c>
      <c r="T147" s="54">
        <f t="shared" si="71"/>
        <v>29.24412379920323</v>
      </c>
      <c r="U147" s="54">
        <f t="shared" si="72"/>
        <v>36.569436105441724</v>
      </c>
      <c r="V147" s="54">
        <f t="shared" si="63"/>
        <v>286.6602917496644</v>
      </c>
      <c r="W147" s="54">
        <f t="shared" si="64"/>
        <v>431.16336370620149</v>
      </c>
      <c r="X147" s="54">
        <f t="shared" si="65"/>
        <v>539.16476309305108</v>
      </c>
      <c r="Y147" s="54">
        <f t="shared" si="73"/>
        <v>970.32812679925257</v>
      </c>
      <c r="Z147" s="43">
        <f t="shared" si="54"/>
        <v>18.975000000000001</v>
      </c>
      <c r="AA147" s="54">
        <f t="shared" si="55"/>
        <v>44.008841189321764</v>
      </c>
      <c r="AB147" s="54">
        <f t="shared" si="74"/>
        <v>42.074745208959953</v>
      </c>
      <c r="AC147" s="54">
        <f t="shared" si="66"/>
        <v>44.008841189321764</v>
      </c>
    </row>
    <row r="148" spans="1:29" x14ac:dyDescent="0.25">
      <c r="A148" s="61">
        <f t="shared" si="67"/>
        <v>2.9669239551930811</v>
      </c>
      <c r="B148" s="43">
        <f t="shared" si="49"/>
        <v>347.5</v>
      </c>
      <c r="C148" s="42">
        <f t="shared" si="68"/>
        <v>203.52979999999997</v>
      </c>
      <c r="D148" s="51">
        <f t="shared" si="68"/>
        <v>800</v>
      </c>
      <c r="E148" s="56">
        <f t="shared" si="68"/>
        <v>0.2</v>
      </c>
      <c r="F148" s="57">
        <f t="shared" si="68"/>
        <v>980.23210993750001</v>
      </c>
      <c r="G148" s="58">
        <f t="shared" si="68"/>
        <v>2.6584931595742973E-4</v>
      </c>
      <c r="H148" s="58">
        <f t="shared" si="68"/>
        <v>4.3110319016750285E-4</v>
      </c>
      <c r="I148" s="48">
        <f t="shared" si="68"/>
        <v>203.52979999999997</v>
      </c>
      <c r="J148" s="49">
        <f t="shared" si="50"/>
        <v>3.2534631569785533E-2</v>
      </c>
      <c r="K148" s="50">
        <f t="shared" si="51"/>
        <v>2.9669239551930811</v>
      </c>
      <c r="L148" s="51">
        <f t="shared" si="59"/>
        <v>2226526.1417434025</v>
      </c>
      <c r="M148" s="49">
        <f t="shared" si="60"/>
        <v>1.9728517532361156E-2</v>
      </c>
      <c r="N148" s="43">
        <f t="shared" si="61"/>
        <v>3.3455551440393321</v>
      </c>
      <c r="O148" s="43">
        <f t="shared" si="62"/>
        <v>3.3455551440393321</v>
      </c>
      <c r="P148" s="52">
        <f t="shared" si="52"/>
        <v>26.134338932562891</v>
      </c>
      <c r="Q148" s="52">
        <f t="shared" si="69"/>
        <v>42.379634666995884</v>
      </c>
      <c r="R148" s="54">
        <f t="shared" si="53"/>
        <v>8.8031107970115379</v>
      </c>
      <c r="S148" s="54">
        <f t="shared" si="70"/>
        <v>66.401973090625901</v>
      </c>
      <c r="T148" s="54">
        <f t="shared" si="71"/>
        <v>29.479894076602221</v>
      </c>
      <c r="U148" s="54">
        <f t="shared" si="72"/>
        <v>36.92207901402368</v>
      </c>
      <c r="V148" s="54">
        <f t="shared" si="63"/>
        <v>288.97138771441803</v>
      </c>
      <c r="W148" s="54">
        <f t="shared" si="64"/>
        <v>437.78902528287477</v>
      </c>
      <c r="X148" s="54">
        <f t="shared" si="65"/>
        <v>548.30865202449695</v>
      </c>
      <c r="Y148" s="54">
        <f t="shared" si="73"/>
        <v>986.09767730737167</v>
      </c>
      <c r="Z148" s="43">
        <f t="shared" si="54"/>
        <v>19.112500000000001</v>
      </c>
      <c r="AA148" s="54">
        <f t="shared" si="55"/>
        <v>43.656873279659244</v>
      </c>
      <c r="AB148" s="54">
        <f t="shared" si="74"/>
        <v>42.379634666995884</v>
      </c>
      <c r="AC148" s="54">
        <f t="shared" si="66"/>
        <v>43.656873279659244</v>
      </c>
    </row>
    <row r="149" spans="1:29" x14ac:dyDescent="0.25">
      <c r="A149" s="61">
        <f t="shared" si="67"/>
        <v>2.9882687318491463</v>
      </c>
      <c r="B149" s="43">
        <f t="shared" si="49"/>
        <v>350</v>
      </c>
      <c r="C149" s="42">
        <f t="shared" si="68"/>
        <v>203.52979999999997</v>
      </c>
      <c r="D149" s="51">
        <f t="shared" si="68"/>
        <v>800</v>
      </c>
      <c r="E149" s="56">
        <f t="shared" si="68"/>
        <v>0.2</v>
      </c>
      <c r="F149" s="57">
        <f t="shared" si="68"/>
        <v>980.23210993750001</v>
      </c>
      <c r="G149" s="58">
        <f t="shared" si="68"/>
        <v>2.6584931595742973E-4</v>
      </c>
      <c r="H149" s="58">
        <f t="shared" si="68"/>
        <v>4.3110319016750285E-4</v>
      </c>
      <c r="I149" s="48">
        <f t="shared" si="68"/>
        <v>203.52979999999997</v>
      </c>
      <c r="J149" s="49">
        <f t="shared" si="50"/>
        <v>3.2534631569785533E-2</v>
      </c>
      <c r="K149" s="50">
        <f t="shared" si="51"/>
        <v>2.9882687318491463</v>
      </c>
      <c r="L149" s="51">
        <f t="shared" si="59"/>
        <v>2242544.3154250099</v>
      </c>
      <c r="M149" s="49">
        <f t="shared" si="60"/>
        <v>1.9727272839108596E-2</v>
      </c>
      <c r="N149" s="43">
        <f t="shared" si="61"/>
        <v>3.3936516619248538</v>
      </c>
      <c r="O149" s="43">
        <f t="shared" si="62"/>
        <v>3.3936516619248538</v>
      </c>
      <c r="P149" s="52">
        <f t="shared" si="52"/>
        <v>26.322355759415849</v>
      </c>
      <c r="Q149" s="52">
        <f t="shared" si="69"/>
        <v>42.684524125031828</v>
      </c>
      <c r="R149" s="54">
        <f t="shared" si="53"/>
        <v>8.8031107970115379</v>
      </c>
      <c r="S149" s="54">
        <f t="shared" si="70"/>
        <v>66.991072411285842</v>
      </c>
      <c r="T149" s="54">
        <f t="shared" si="71"/>
        <v>29.716007421340702</v>
      </c>
      <c r="U149" s="54">
        <f t="shared" si="72"/>
        <v>37.27506498994515</v>
      </c>
      <c r="V149" s="54">
        <f t="shared" si="63"/>
        <v>291.28584653539207</v>
      </c>
      <c r="W149" s="54">
        <f t="shared" si="64"/>
        <v>444.47019647304467</v>
      </c>
      <c r="X149" s="54">
        <f t="shared" si="65"/>
        <v>557.53302335388048</v>
      </c>
      <c r="Y149" s="54">
        <f t="shared" si="73"/>
        <v>1002.0032198269251</v>
      </c>
      <c r="Z149" s="43">
        <f t="shared" si="54"/>
        <v>19.25</v>
      </c>
      <c r="AA149" s="54">
        <f t="shared" si="55"/>
        <v>43.309990529741711</v>
      </c>
      <c r="AB149" s="54">
        <f t="shared" si="74"/>
        <v>42.684524125031828</v>
      </c>
      <c r="AC149" s="54">
        <f t="shared" si="66"/>
        <v>43.309990529741711</v>
      </c>
    </row>
    <row r="150" spans="1:29" x14ac:dyDescent="0.25">
      <c r="A150" s="61">
        <f t="shared" si="67"/>
        <v>3.009613508505212</v>
      </c>
      <c r="B150" s="43">
        <f t="shared" si="49"/>
        <v>352.5</v>
      </c>
      <c r="C150" s="42">
        <f t="shared" si="68"/>
        <v>203.52979999999997</v>
      </c>
      <c r="D150" s="51">
        <f t="shared" si="68"/>
        <v>800</v>
      </c>
      <c r="E150" s="56">
        <f t="shared" si="68"/>
        <v>0.2</v>
      </c>
      <c r="F150" s="57">
        <f t="shared" si="68"/>
        <v>980.23210993750001</v>
      </c>
      <c r="G150" s="58">
        <f t="shared" si="68"/>
        <v>2.6584931595742973E-4</v>
      </c>
      <c r="H150" s="58">
        <f t="shared" si="68"/>
        <v>4.3110319016750285E-4</v>
      </c>
      <c r="I150" s="48">
        <f t="shared" si="68"/>
        <v>203.52979999999997</v>
      </c>
      <c r="J150" s="49">
        <f t="shared" si="50"/>
        <v>3.2534631569785533E-2</v>
      </c>
      <c r="K150" s="50">
        <f t="shared" si="51"/>
        <v>3.009613508505212</v>
      </c>
      <c r="L150" s="51">
        <f t="shared" si="59"/>
        <v>2258562.4891066169</v>
      </c>
      <c r="M150" s="49">
        <f t="shared" si="60"/>
        <v>1.9726044724295462E-2</v>
      </c>
      <c r="N150" s="43">
        <f t="shared" si="61"/>
        <v>3.442091245857819</v>
      </c>
      <c r="O150" s="43">
        <f t="shared" si="62"/>
        <v>3.442091245857819</v>
      </c>
      <c r="P150" s="52">
        <f t="shared" si="52"/>
        <v>26.510372586268819</v>
      </c>
      <c r="Q150" s="52">
        <f t="shared" si="69"/>
        <v>42.989413583067766</v>
      </c>
      <c r="R150" s="54">
        <f t="shared" si="53"/>
        <v>8.8031107970115379</v>
      </c>
      <c r="S150" s="54">
        <f t="shared" si="70"/>
        <v>67.580857864040681</v>
      </c>
      <c r="T150" s="54">
        <f t="shared" si="71"/>
        <v>29.952463832126639</v>
      </c>
      <c r="U150" s="54">
        <f t="shared" si="72"/>
        <v>37.628394031914041</v>
      </c>
      <c r="V150" s="54">
        <f t="shared" si="63"/>
        <v>293.60366819992151</v>
      </c>
      <c r="W150" s="54">
        <f t="shared" si="64"/>
        <v>451.20698721472826</v>
      </c>
      <c r="X150" s="54">
        <f t="shared" si="65"/>
        <v>566.83798701921796</v>
      </c>
      <c r="Y150" s="54">
        <f t="shared" si="73"/>
        <v>1018.0449742339463</v>
      </c>
      <c r="Z150" s="43">
        <f t="shared" si="54"/>
        <v>19.387499999999999</v>
      </c>
      <c r="AA150" s="54">
        <f t="shared" si="55"/>
        <v>42.968084602762453</v>
      </c>
      <c r="AB150" s="54">
        <f t="shared" si="74"/>
        <v>42.989413583067766</v>
      </c>
      <c r="AC150" s="54">
        <f t="shared" si="66"/>
        <v>42.968084602762453</v>
      </c>
    </row>
    <row r="151" spans="1:29" x14ac:dyDescent="0.25">
      <c r="A151" s="61">
        <f t="shared" si="67"/>
        <v>3.0309582851612773</v>
      </c>
      <c r="B151" s="43">
        <f t="shared" si="49"/>
        <v>355</v>
      </c>
      <c r="C151" s="42">
        <f t="shared" si="68"/>
        <v>203.52979999999997</v>
      </c>
      <c r="D151" s="51">
        <f t="shared" si="68"/>
        <v>800</v>
      </c>
      <c r="E151" s="56">
        <f t="shared" si="68"/>
        <v>0.2</v>
      </c>
      <c r="F151" s="57">
        <f t="shared" si="68"/>
        <v>980.23210993750001</v>
      </c>
      <c r="G151" s="58">
        <f t="shared" si="68"/>
        <v>2.6584931595742973E-4</v>
      </c>
      <c r="H151" s="58">
        <f t="shared" si="68"/>
        <v>4.3110319016750285E-4</v>
      </c>
      <c r="I151" s="48">
        <f t="shared" si="68"/>
        <v>203.52979999999997</v>
      </c>
      <c r="J151" s="49">
        <f t="shared" si="50"/>
        <v>3.2534631569785533E-2</v>
      </c>
      <c r="K151" s="50">
        <f t="shared" si="51"/>
        <v>3.0309582851612773</v>
      </c>
      <c r="L151" s="51">
        <f t="shared" si="59"/>
        <v>2274580.6627882244</v>
      </c>
      <c r="M151" s="49">
        <f t="shared" si="60"/>
        <v>1.9724832853062025E-2</v>
      </c>
      <c r="N151" s="43">
        <f t="shared" si="61"/>
        <v>3.4908738945640221</v>
      </c>
      <c r="O151" s="43">
        <f t="shared" si="62"/>
        <v>3.4908738945640221</v>
      </c>
      <c r="P151" s="52">
        <f t="shared" si="52"/>
        <v>26.698389413121795</v>
      </c>
      <c r="Q151" s="52">
        <f t="shared" si="69"/>
        <v>43.294303041103703</v>
      </c>
      <c r="R151" s="54">
        <f t="shared" si="53"/>
        <v>8.8031107970115379</v>
      </c>
      <c r="S151" s="54">
        <f t="shared" si="70"/>
        <v>68.171329446342</v>
      </c>
      <c r="T151" s="54">
        <f t="shared" si="71"/>
        <v>30.189263307685817</v>
      </c>
      <c r="U151" s="54">
        <f t="shared" si="72"/>
        <v>37.982066138656194</v>
      </c>
      <c r="V151" s="54">
        <f t="shared" si="63"/>
        <v>295.92485269551617</v>
      </c>
      <c r="W151" s="54">
        <f t="shared" si="64"/>
        <v>457.99950744566092</v>
      </c>
      <c r="X151" s="54">
        <f t="shared" si="65"/>
        <v>576.22365295824557</v>
      </c>
      <c r="Y151" s="54">
        <f t="shared" si="73"/>
        <v>1034.2231604039066</v>
      </c>
      <c r="Z151" s="43">
        <f t="shared" si="54"/>
        <v>19.524999999999999</v>
      </c>
      <c r="AA151" s="54">
        <f t="shared" si="55"/>
        <v>42.631050214211271</v>
      </c>
      <c r="AB151" s="54">
        <f t="shared" si="74"/>
        <v>43.294303041103703</v>
      </c>
      <c r="AC151" s="54">
        <f t="shared" si="66"/>
        <v>42.631050214211271</v>
      </c>
    </row>
    <row r="152" spans="1:29" x14ac:dyDescent="0.25">
      <c r="A152" s="61">
        <f t="shared" si="67"/>
        <v>3.0523030618173426</v>
      </c>
      <c r="B152" s="43">
        <f t="shared" si="49"/>
        <v>357.5</v>
      </c>
      <c r="C152" s="42">
        <f t="shared" si="68"/>
        <v>203.52979999999997</v>
      </c>
      <c r="D152" s="51">
        <f t="shared" si="68"/>
        <v>800</v>
      </c>
      <c r="E152" s="56">
        <f t="shared" si="68"/>
        <v>0.2</v>
      </c>
      <c r="F152" s="57">
        <f t="shared" si="68"/>
        <v>980.23210993750001</v>
      </c>
      <c r="G152" s="58">
        <f t="shared" si="68"/>
        <v>2.6584931595742973E-4</v>
      </c>
      <c r="H152" s="58">
        <f t="shared" si="68"/>
        <v>4.3110319016750285E-4</v>
      </c>
      <c r="I152" s="48">
        <f t="shared" si="68"/>
        <v>203.52979999999997</v>
      </c>
      <c r="J152" s="49">
        <f t="shared" si="50"/>
        <v>3.2534631569785533E-2</v>
      </c>
      <c r="K152" s="50">
        <f t="shared" si="51"/>
        <v>3.0523030618173426</v>
      </c>
      <c r="L152" s="51">
        <f t="shared" si="59"/>
        <v>2290598.8364698314</v>
      </c>
      <c r="M152" s="49">
        <f t="shared" si="60"/>
        <v>1.9723636899585152E-2</v>
      </c>
      <c r="N152" s="43">
        <f t="shared" si="61"/>
        <v>3.5399996067867323</v>
      </c>
      <c r="O152" s="43">
        <f t="shared" si="62"/>
        <v>3.5399996067867323</v>
      </c>
      <c r="P152" s="52">
        <f t="shared" si="52"/>
        <v>26.886406239974765</v>
      </c>
      <c r="Q152" s="52">
        <f t="shared" si="69"/>
        <v>43.599192499139647</v>
      </c>
      <c r="R152" s="54">
        <f t="shared" si="53"/>
        <v>8.8031107970115379</v>
      </c>
      <c r="S152" s="54">
        <f t="shared" si="70"/>
        <v>68.76248715567634</v>
      </c>
      <c r="T152" s="54">
        <f t="shared" si="71"/>
        <v>30.426405846761497</v>
      </c>
      <c r="U152" s="54">
        <f t="shared" si="72"/>
        <v>38.336081308914842</v>
      </c>
      <c r="V152" s="54">
        <f t="shared" si="63"/>
        <v>298.24940000985708</v>
      </c>
      <c r="W152" s="54">
        <f t="shared" si="64"/>
        <v>464.84786710330059</v>
      </c>
      <c r="X152" s="54">
        <f t="shared" si="65"/>
        <v>585.69013110842127</v>
      </c>
      <c r="Y152" s="54">
        <f t="shared" si="73"/>
        <v>1050.537998211722</v>
      </c>
      <c r="Z152" s="43">
        <f t="shared" si="54"/>
        <v>19.662500000000001</v>
      </c>
      <c r="AA152" s="54">
        <f t="shared" si="55"/>
        <v>42.298785025145683</v>
      </c>
      <c r="AB152" s="54">
        <f t="shared" si="74"/>
        <v>43.599192499139647</v>
      </c>
      <c r="AC152" s="54">
        <f t="shared" si="66"/>
        <v>42.298785025145683</v>
      </c>
    </row>
    <row r="153" spans="1:29" x14ac:dyDescent="0.25">
      <c r="A153" s="61">
        <f t="shared" si="67"/>
        <v>3.0736478384734078</v>
      </c>
      <c r="B153" s="43">
        <f t="shared" si="49"/>
        <v>360</v>
      </c>
      <c r="C153" s="42">
        <f t="shared" si="68"/>
        <v>203.52979999999997</v>
      </c>
      <c r="D153" s="51">
        <f t="shared" si="68"/>
        <v>800</v>
      </c>
      <c r="E153" s="56">
        <f t="shared" si="68"/>
        <v>0.2</v>
      </c>
      <c r="F153" s="57">
        <f t="shared" si="68"/>
        <v>980.23210993750001</v>
      </c>
      <c r="G153" s="58">
        <f t="shared" si="68"/>
        <v>2.6584931595742973E-4</v>
      </c>
      <c r="H153" s="58">
        <f t="shared" si="68"/>
        <v>4.3110319016750285E-4</v>
      </c>
      <c r="I153" s="48">
        <f t="shared" si="68"/>
        <v>203.52979999999997</v>
      </c>
      <c r="J153" s="49">
        <f t="shared" si="50"/>
        <v>3.2534631569785533E-2</v>
      </c>
      <c r="K153" s="50">
        <f t="shared" si="51"/>
        <v>3.0736478384734078</v>
      </c>
      <c r="L153" s="51">
        <f t="shared" si="59"/>
        <v>2306617.0101514389</v>
      </c>
      <c r="M153" s="49">
        <f t="shared" si="60"/>
        <v>1.9722456546773976E-2</v>
      </c>
      <c r="N153" s="43">
        <f t="shared" si="61"/>
        <v>3.5894683812863319</v>
      </c>
      <c r="O153" s="43">
        <f t="shared" si="62"/>
        <v>3.5894683812863319</v>
      </c>
      <c r="P153" s="52">
        <f t="shared" si="52"/>
        <v>27.074423066827734</v>
      </c>
      <c r="Q153" s="52">
        <f t="shared" si="69"/>
        <v>43.904081957175585</v>
      </c>
      <c r="R153" s="54">
        <f t="shared" si="53"/>
        <v>8.8031107970115379</v>
      </c>
      <c r="S153" s="54">
        <f t="shared" si="70"/>
        <v>69.354330989564446</v>
      </c>
      <c r="T153" s="54">
        <f t="shared" si="71"/>
        <v>30.663891448114065</v>
      </c>
      <c r="U153" s="54">
        <f t="shared" si="72"/>
        <v>38.690439541450374</v>
      </c>
      <c r="V153" s="54">
        <f t="shared" si="63"/>
        <v>300.57731013079314</v>
      </c>
      <c r="W153" s="54">
        <f t="shared" si="64"/>
        <v>471.75217612483175</v>
      </c>
      <c r="X153" s="54">
        <f t="shared" si="65"/>
        <v>595.23753140692884</v>
      </c>
      <c r="Y153" s="54">
        <f t="shared" si="73"/>
        <v>1066.9897075317606</v>
      </c>
      <c r="Z153" s="43">
        <f t="shared" si="54"/>
        <v>19.8</v>
      </c>
      <c r="AA153" s="54">
        <f t="shared" si="55"/>
        <v>41.971189539909332</v>
      </c>
      <c r="AB153" s="54">
        <f t="shared" si="74"/>
        <v>43.904081957175585</v>
      </c>
      <c r="AC153" s="54">
        <f t="shared" si="66"/>
        <v>41.971189539909332</v>
      </c>
    </row>
    <row r="154" spans="1:29" x14ac:dyDescent="0.25">
      <c r="A154" s="61">
        <f t="shared" si="67"/>
        <v>3.0949926151294731</v>
      </c>
      <c r="B154" s="43">
        <f t="shared" ref="B154:B217" si="75">B153+2.5</f>
        <v>362.5</v>
      </c>
      <c r="C154" s="42">
        <f t="shared" si="68"/>
        <v>203.52979999999997</v>
      </c>
      <c r="D154" s="51">
        <f t="shared" si="68"/>
        <v>800</v>
      </c>
      <c r="E154" s="56">
        <f t="shared" si="68"/>
        <v>0.2</v>
      </c>
      <c r="F154" s="57">
        <f t="shared" si="68"/>
        <v>980.23210993750001</v>
      </c>
      <c r="G154" s="58">
        <f t="shared" si="68"/>
        <v>2.6584931595742973E-4</v>
      </c>
      <c r="H154" s="58">
        <f t="shared" si="68"/>
        <v>4.3110319016750285E-4</v>
      </c>
      <c r="I154" s="48">
        <f t="shared" si="68"/>
        <v>203.52979999999997</v>
      </c>
      <c r="J154" s="49">
        <f t="shared" ref="J154:J217" si="76">PI()*(I154/2000)^2</f>
        <v>3.2534631569785533E-2</v>
      </c>
      <c r="K154" s="50">
        <f t="shared" ref="K154:K217" si="77">B154/J154/3600</f>
        <v>3.0949926151294731</v>
      </c>
      <c r="L154" s="51">
        <f t="shared" si="59"/>
        <v>2322635.1838330459</v>
      </c>
      <c r="M154" s="49">
        <f t="shared" si="60"/>
        <v>1.9721291485977722E-2</v>
      </c>
      <c r="N154" s="43">
        <f t="shared" si="61"/>
        <v>3.6392802168399614</v>
      </c>
      <c r="O154" s="43">
        <f t="shared" si="62"/>
        <v>3.6392802168399614</v>
      </c>
      <c r="P154" s="52">
        <f t="shared" ref="P154:P217" si="78">(B154/3600)*G154/2/PI()/G$4/0.000000000001*(LN(G$3/(C154/2000))+C$4)/100000</f>
        <v>27.262439893680703</v>
      </c>
      <c r="Q154" s="52">
        <f t="shared" si="69"/>
        <v>44.208971415211529</v>
      </c>
      <c r="R154" s="54">
        <f t="shared" ref="R154:R217" si="79">R153</f>
        <v>8.8031107970115379</v>
      </c>
      <c r="S154" s="54">
        <f t="shared" si="70"/>
        <v>69.946860945560616</v>
      </c>
      <c r="T154" s="54">
        <f t="shared" si="71"/>
        <v>30.901720110520664</v>
      </c>
      <c r="U154" s="54">
        <f t="shared" si="72"/>
        <v>39.045140835039959</v>
      </c>
      <c r="V154" s="54">
        <f t="shared" si="63"/>
        <v>302.90858304633747</v>
      </c>
      <c r="W154" s="54">
        <f t="shared" si="64"/>
        <v>478.7125444471684</v>
      </c>
      <c r="X154" s="54">
        <f t="shared" si="65"/>
        <v>604.86596379068317</v>
      </c>
      <c r="Y154" s="54">
        <f t="shared" si="73"/>
        <v>1083.5785082378516</v>
      </c>
      <c r="Z154" s="43">
        <f t="shared" ref="Z154:Z217" si="80">B154*(C$1-C$2)*1.1/1000</f>
        <v>19.9375</v>
      </c>
      <c r="AA154" s="54">
        <f t="shared" ref="AA154:AA217" si="81">Z154/(W154/1000)</f>
        <v>41.64816700808295</v>
      </c>
      <c r="AB154" s="54">
        <f t="shared" si="74"/>
        <v>44.208971415211529</v>
      </c>
      <c r="AC154" s="54">
        <f t="shared" si="66"/>
        <v>41.64816700808295</v>
      </c>
    </row>
    <row r="155" spans="1:29" x14ac:dyDescent="0.25">
      <c r="A155" s="61">
        <f t="shared" si="67"/>
        <v>3.1163373917855384</v>
      </c>
      <c r="B155" s="43">
        <f t="shared" si="75"/>
        <v>365</v>
      </c>
      <c r="C155" s="42">
        <f t="shared" ref="C155:I170" si="82">C154</f>
        <v>203.52979999999997</v>
      </c>
      <c r="D155" s="51">
        <f t="shared" si="82"/>
        <v>800</v>
      </c>
      <c r="E155" s="56">
        <f t="shared" si="82"/>
        <v>0.2</v>
      </c>
      <c r="F155" s="57">
        <f t="shared" si="82"/>
        <v>980.23210993750001</v>
      </c>
      <c r="G155" s="58">
        <f t="shared" si="82"/>
        <v>2.6584931595742973E-4</v>
      </c>
      <c r="H155" s="58">
        <f t="shared" si="82"/>
        <v>4.3110319016750285E-4</v>
      </c>
      <c r="I155" s="48">
        <f t="shared" si="82"/>
        <v>203.52979999999997</v>
      </c>
      <c r="J155" s="49">
        <f t="shared" si="76"/>
        <v>3.2534631569785533E-2</v>
      </c>
      <c r="K155" s="50">
        <f t="shared" si="77"/>
        <v>3.1163373917855384</v>
      </c>
      <c r="L155" s="51">
        <f t="shared" si="59"/>
        <v>2338653.3575146529</v>
      </c>
      <c r="M155" s="49">
        <f t="shared" si="60"/>
        <v>1.9720141416705299E-2</v>
      </c>
      <c r="N155" s="43">
        <f t="shared" si="61"/>
        <v>3.6894351122411733</v>
      </c>
      <c r="O155" s="43">
        <f t="shared" si="62"/>
        <v>3.6894351122411733</v>
      </c>
      <c r="P155" s="52">
        <f t="shared" si="78"/>
        <v>27.45045672053368</v>
      </c>
      <c r="Q155" s="52">
        <f t="shared" si="69"/>
        <v>44.513860873247467</v>
      </c>
      <c r="R155" s="54">
        <f t="shared" si="79"/>
        <v>8.8031107970115379</v>
      </c>
      <c r="S155" s="54">
        <f t="shared" si="70"/>
        <v>70.540077021251946</v>
      </c>
      <c r="T155" s="54">
        <f t="shared" si="71"/>
        <v>31.139891832774854</v>
      </c>
      <c r="U155" s="54">
        <f t="shared" si="72"/>
        <v>39.400185188477096</v>
      </c>
      <c r="V155" s="54">
        <f t="shared" si="63"/>
        <v>305.2432187446642</v>
      </c>
      <c r="W155" s="54">
        <f t="shared" si="64"/>
        <v>485.72908200695821</v>
      </c>
      <c r="X155" s="54">
        <f t="shared" si="65"/>
        <v>614.57553819633085</v>
      </c>
      <c r="Y155" s="54">
        <f t="shared" si="73"/>
        <v>1100.304620203289</v>
      </c>
      <c r="Z155" s="43">
        <f t="shared" si="80"/>
        <v>20.074999999999999</v>
      </c>
      <c r="AA155" s="54">
        <f t="shared" si="81"/>
        <v>41.329623330464742</v>
      </c>
      <c r="AB155" s="54">
        <f t="shared" si="74"/>
        <v>44.513860873247467</v>
      </c>
      <c r="AC155" s="54">
        <f t="shared" si="66"/>
        <v>41.329623330464742</v>
      </c>
    </row>
    <row r="156" spans="1:29" x14ac:dyDescent="0.25">
      <c r="A156" s="61">
        <f t="shared" si="67"/>
        <v>3.1376821684416036</v>
      </c>
      <c r="B156" s="43">
        <f t="shared" si="75"/>
        <v>367.5</v>
      </c>
      <c r="C156" s="42">
        <f t="shared" si="82"/>
        <v>203.52979999999997</v>
      </c>
      <c r="D156" s="51">
        <f t="shared" si="82"/>
        <v>800</v>
      </c>
      <c r="E156" s="56">
        <f t="shared" si="82"/>
        <v>0.2</v>
      </c>
      <c r="F156" s="57">
        <f t="shared" si="82"/>
        <v>980.23210993750001</v>
      </c>
      <c r="G156" s="58">
        <f t="shared" si="82"/>
        <v>2.6584931595742973E-4</v>
      </c>
      <c r="H156" s="58">
        <f t="shared" si="82"/>
        <v>4.3110319016750285E-4</v>
      </c>
      <c r="I156" s="48">
        <f t="shared" si="82"/>
        <v>203.52979999999997</v>
      </c>
      <c r="J156" s="49">
        <f t="shared" si="76"/>
        <v>3.2534631569785533E-2</v>
      </c>
      <c r="K156" s="50">
        <f t="shared" si="77"/>
        <v>3.1376821684416036</v>
      </c>
      <c r="L156" s="51">
        <f t="shared" si="59"/>
        <v>2354671.5311962604</v>
      </c>
      <c r="M156" s="49">
        <f t="shared" si="60"/>
        <v>1.9719006046356017E-2</v>
      </c>
      <c r="N156" s="43">
        <f t="shared" si="61"/>
        <v>3.7399330662996064</v>
      </c>
      <c r="O156" s="43">
        <f t="shared" si="62"/>
        <v>3.7399330662996064</v>
      </c>
      <c r="P156" s="52">
        <f t="shared" si="78"/>
        <v>27.638473547386649</v>
      </c>
      <c r="Q156" s="52">
        <f t="shared" si="69"/>
        <v>44.818750331283404</v>
      </c>
      <c r="R156" s="54">
        <f t="shared" si="79"/>
        <v>8.8031107970115379</v>
      </c>
      <c r="S156" s="54">
        <f t="shared" si="70"/>
        <v>71.133979214257735</v>
      </c>
      <c r="T156" s="54">
        <f t="shared" si="71"/>
        <v>31.378406613686256</v>
      </c>
      <c r="U156" s="54">
        <f t="shared" si="72"/>
        <v>39.755572600571469</v>
      </c>
      <c r="V156" s="54">
        <f t="shared" si="63"/>
        <v>307.58121721410481</v>
      </c>
      <c r="W156" s="54">
        <f t="shared" si="64"/>
        <v>492.80189874058544</v>
      </c>
      <c r="X156" s="54">
        <f t="shared" si="65"/>
        <v>624.36636456025713</v>
      </c>
      <c r="Y156" s="54">
        <f t="shared" si="73"/>
        <v>1117.1682633008427</v>
      </c>
      <c r="Z156" s="43">
        <f t="shared" si="80"/>
        <v>20.212499999999999</v>
      </c>
      <c r="AA156" s="54">
        <f t="shared" si="81"/>
        <v>41.015466968888461</v>
      </c>
      <c r="AB156" s="54">
        <f t="shared" si="74"/>
        <v>44.818750331283404</v>
      </c>
      <c r="AC156" s="54">
        <f t="shared" si="66"/>
        <v>41.015466968888461</v>
      </c>
    </row>
    <row r="157" spans="1:29" x14ac:dyDescent="0.25">
      <c r="A157" s="61">
        <f t="shared" si="67"/>
        <v>3.1590269450976693</v>
      </c>
      <c r="B157" s="43">
        <f t="shared" si="75"/>
        <v>370</v>
      </c>
      <c r="C157" s="42">
        <f t="shared" si="82"/>
        <v>203.52979999999997</v>
      </c>
      <c r="D157" s="51">
        <f t="shared" si="82"/>
        <v>800</v>
      </c>
      <c r="E157" s="56">
        <f t="shared" si="82"/>
        <v>0.2</v>
      </c>
      <c r="F157" s="57">
        <f t="shared" si="82"/>
        <v>980.23210993750001</v>
      </c>
      <c r="G157" s="58">
        <f t="shared" si="82"/>
        <v>2.6584931595742973E-4</v>
      </c>
      <c r="H157" s="58">
        <f t="shared" si="82"/>
        <v>4.3110319016750285E-4</v>
      </c>
      <c r="I157" s="48">
        <f t="shared" si="82"/>
        <v>203.52979999999997</v>
      </c>
      <c r="J157" s="49">
        <f t="shared" si="76"/>
        <v>3.2534631569785533E-2</v>
      </c>
      <c r="K157" s="50">
        <f t="shared" si="77"/>
        <v>3.1590269450976693</v>
      </c>
      <c r="L157" s="51">
        <f t="shared" si="59"/>
        <v>2370689.7048778678</v>
      </c>
      <c r="M157" s="49">
        <f t="shared" si="60"/>
        <v>1.9717885089960925E-2</v>
      </c>
      <c r="N157" s="43">
        <f t="shared" si="61"/>
        <v>3.7907740778406529</v>
      </c>
      <c r="O157" s="43">
        <f t="shared" si="62"/>
        <v>3.7907740778406529</v>
      </c>
      <c r="P157" s="52">
        <f t="shared" si="78"/>
        <v>27.826490374239615</v>
      </c>
      <c r="Q157" s="52">
        <f t="shared" si="69"/>
        <v>45.123639789319348</v>
      </c>
      <c r="R157" s="54">
        <f t="shared" si="79"/>
        <v>8.8031107970115379</v>
      </c>
      <c r="S157" s="54">
        <f t="shared" si="70"/>
        <v>71.72856752222873</v>
      </c>
      <c r="T157" s="54">
        <f t="shared" si="71"/>
        <v>31.617264452080267</v>
      </c>
      <c r="U157" s="54">
        <f t="shared" si="72"/>
        <v>40.111303070148466</v>
      </c>
      <c r="V157" s="54">
        <f t="shared" si="63"/>
        <v>309.92257844314554</v>
      </c>
      <c r="W157" s="54">
        <f t="shared" si="64"/>
        <v>499.93110458417516</v>
      </c>
      <c r="X157" s="54">
        <f t="shared" si="65"/>
        <v>634.23855281858687</v>
      </c>
      <c r="Y157" s="54">
        <f t="shared" si="73"/>
        <v>1134.1696574027619</v>
      </c>
      <c r="Z157" s="43">
        <f t="shared" si="80"/>
        <v>20.350000000000001</v>
      </c>
      <c r="AA157" s="54">
        <f t="shared" si="81"/>
        <v>40.705608859697584</v>
      </c>
      <c r="AB157" s="54">
        <f t="shared" si="74"/>
        <v>45.123639789319348</v>
      </c>
      <c r="AC157" s="54">
        <f t="shared" si="66"/>
        <v>40.705608859697584</v>
      </c>
    </row>
    <row r="158" spans="1:29" x14ac:dyDescent="0.25">
      <c r="A158" s="61">
        <f t="shared" si="67"/>
        <v>3.1803717217537346</v>
      </c>
      <c r="B158" s="43">
        <f t="shared" si="75"/>
        <v>372.5</v>
      </c>
      <c r="C158" s="42">
        <f t="shared" si="82"/>
        <v>203.52979999999997</v>
      </c>
      <c r="D158" s="51">
        <f t="shared" si="82"/>
        <v>800</v>
      </c>
      <c r="E158" s="56">
        <f t="shared" si="82"/>
        <v>0.2</v>
      </c>
      <c r="F158" s="57">
        <f t="shared" si="82"/>
        <v>980.23210993750001</v>
      </c>
      <c r="G158" s="58">
        <f t="shared" si="82"/>
        <v>2.6584931595742973E-4</v>
      </c>
      <c r="H158" s="58">
        <f t="shared" si="82"/>
        <v>4.3110319016750285E-4</v>
      </c>
      <c r="I158" s="48">
        <f t="shared" si="82"/>
        <v>203.52979999999997</v>
      </c>
      <c r="J158" s="49">
        <f t="shared" si="76"/>
        <v>3.2534631569785533E-2</v>
      </c>
      <c r="K158" s="50">
        <f t="shared" si="77"/>
        <v>3.1803717217537346</v>
      </c>
      <c r="L158" s="51">
        <f t="shared" si="59"/>
        <v>2386707.8785594748</v>
      </c>
      <c r="M158" s="49">
        <f t="shared" si="60"/>
        <v>1.9716778269934319E-2</v>
      </c>
      <c r="N158" s="43">
        <f t="shared" si="61"/>
        <v>3.8419581457051466</v>
      </c>
      <c r="O158" s="43">
        <f t="shared" si="62"/>
        <v>3.8419581457051466</v>
      </c>
      <c r="P158" s="52">
        <f t="shared" si="78"/>
        <v>28.014507201092584</v>
      </c>
      <c r="Q158" s="52">
        <f t="shared" si="69"/>
        <v>45.428529247355293</v>
      </c>
      <c r="R158" s="54">
        <f t="shared" si="79"/>
        <v>8.8031107970115379</v>
      </c>
      <c r="S158" s="54">
        <f t="shared" si="70"/>
        <v>72.323841942846627</v>
      </c>
      <c r="T158" s="54">
        <f t="shared" si="71"/>
        <v>31.85646534679773</v>
      </c>
      <c r="U158" s="54">
        <f t="shared" si="72"/>
        <v>40.467376596048908</v>
      </c>
      <c r="V158" s="54">
        <f t="shared" si="63"/>
        <v>312.2673024204239</v>
      </c>
      <c r="W158" s="54">
        <f t="shared" si="64"/>
        <v>507.11680947359633</v>
      </c>
      <c r="X158" s="54">
        <f t="shared" si="65"/>
        <v>644.19221290718883</v>
      </c>
      <c r="Y158" s="54">
        <f t="shared" si="73"/>
        <v>1151.3090223807851</v>
      </c>
      <c r="Z158" s="43">
        <f t="shared" si="80"/>
        <v>20.487500000000001</v>
      </c>
      <c r="AA158" s="54">
        <f t="shared" si="81"/>
        <v>40.399962330703822</v>
      </c>
      <c r="AB158" s="54">
        <f t="shared" si="74"/>
        <v>45.428529247355293</v>
      </c>
      <c r="AC158" s="54">
        <f t="shared" si="66"/>
        <v>40.399962330703822</v>
      </c>
    </row>
    <row r="159" spans="1:29" x14ac:dyDescent="0.25">
      <c r="A159" s="61">
        <f t="shared" si="67"/>
        <v>3.2017164984097999</v>
      </c>
      <c r="B159" s="43">
        <f t="shared" si="75"/>
        <v>375</v>
      </c>
      <c r="C159" s="42">
        <f t="shared" si="82"/>
        <v>203.52979999999997</v>
      </c>
      <c r="D159" s="51">
        <f t="shared" si="82"/>
        <v>800</v>
      </c>
      <c r="E159" s="56">
        <f t="shared" si="82"/>
        <v>0.2</v>
      </c>
      <c r="F159" s="57">
        <f t="shared" si="82"/>
        <v>980.23210993750001</v>
      </c>
      <c r="G159" s="58">
        <f t="shared" si="82"/>
        <v>2.6584931595742973E-4</v>
      </c>
      <c r="H159" s="58">
        <f t="shared" si="82"/>
        <v>4.3110319016750285E-4</v>
      </c>
      <c r="I159" s="48">
        <f t="shared" si="82"/>
        <v>203.52979999999997</v>
      </c>
      <c r="J159" s="49">
        <f t="shared" si="76"/>
        <v>3.2534631569785533E-2</v>
      </c>
      <c r="K159" s="50">
        <f t="shared" si="77"/>
        <v>3.2017164984097999</v>
      </c>
      <c r="L159" s="51">
        <f t="shared" si="59"/>
        <v>2402726.0522410818</v>
      </c>
      <c r="M159" s="49">
        <f t="shared" si="60"/>
        <v>1.9715685315834879E-2</v>
      </c>
      <c r="N159" s="43">
        <f t="shared" si="61"/>
        <v>3.893485268749048</v>
      </c>
      <c r="O159" s="43">
        <f t="shared" si="62"/>
        <v>3.893485268749048</v>
      </c>
      <c r="P159" s="52">
        <f t="shared" si="78"/>
        <v>28.202524027945557</v>
      </c>
      <c r="Q159" s="52">
        <f t="shared" si="69"/>
        <v>45.733418705391244</v>
      </c>
      <c r="R159" s="54">
        <f t="shared" si="79"/>
        <v>8.8031107970115379</v>
      </c>
      <c r="S159" s="54">
        <f t="shared" si="70"/>
        <v>72.919802473823353</v>
      </c>
      <c r="T159" s="54">
        <f t="shared" si="71"/>
        <v>32.096009296694604</v>
      </c>
      <c r="U159" s="54">
        <f t="shared" si="72"/>
        <v>40.823793177128749</v>
      </c>
      <c r="V159" s="54">
        <f t="shared" si="63"/>
        <v>314.61538913472566</v>
      </c>
      <c r="W159" s="54">
        <f t="shared" si="64"/>
        <v>514.35912334446482</v>
      </c>
      <c r="X159" s="54">
        <f t="shared" si="65"/>
        <v>654.2274547616787</v>
      </c>
      <c r="Y159" s="54">
        <f t="shared" si="73"/>
        <v>1168.5865781061434</v>
      </c>
      <c r="Z159" s="43">
        <f t="shared" si="80"/>
        <v>20.625</v>
      </c>
      <c r="AA159" s="54">
        <f t="shared" si="81"/>
        <v>40.098443021467503</v>
      </c>
      <c r="AB159" s="54">
        <f t="shared" si="74"/>
        <v>45.733418705391244</v>
      </c>
      <c r="AC159" s="54">
        <f t="shared" si="66"/>
        <v>40.098443021467503</v>
      </c>
    </row>
    <row r="160" spans="1:29" x14ac:dyDescent="0.25">
      <c r="A160" s="61">
        <f t="shared" si="67"/>
        <v>3.2230612750658651</v>
      </c>
      <c r="B160" s="43">
        <f t="shared" si="75"/>
        <v>377.5</v>
      </c>
      <c r="C160" s="42">
        <f t="shared" si="82"/>
        <v>203.52979999999997</v>
      </c>
      <c r="D160" s="51">
        <f t="shared" si="82"/>
        <v>800</v>
      </c>
      <c r="E160" s="56">
        <f t="shared" si="82"/>
        <v>0.2</v>
      </c>
      <c r="F160" s="57">
        <f t="shared" si="82"/>
        <v>980.23210993750001</v>
      </c>
      <c r="G160" s="58">
        <f t="shared" si="82"/>
        <v>2.6584931595742973E-4</v>
      </c>
      <c r="H160" s="58">
        <f t="shared" si="82"/>
        <v>4.3110319016750285E-4</v>
      </c>
      <c r="I160" s="48">
        <f t="shared" si="82"/>
        <v>203.52979999999997</v>
      </c>
      <c r="J160" s="49">
        <f t="shared" si="76"/>
        <v>3.2534631569785533E-2</v>
      </c>
      <c r="K160" s="50">
        <f t="shared" si="77"/>
        <v>3.2230612750658651</v>
      </c>
      <c r="L160" s="51">
        <f t="shared" si="59"/>
        <v>2418744.2259226893</v>
      </c>
      <c r="M160" s="49">
        <f t="shared" si="60"/>
        <v>1.9714605964136128E-2</v>
      </c>
      <c r="N160" s="43">
        <f t="shared" si="61"/>
        <v>3.9453554458431586</v>
      </c>
      <c r="O160" s="43">
        <f t="shared" si="62"/>
        <v>3.9453554458431586</v>
      </c>
      <c r="P160" s="52">
        <f t="shared" si="78"/>
        <v>28.390540854798527</v>
      </c>
      <c r="Q160" s="52">
        <f t="shared" si="69"/>
        <v>46.038308163427182</v>
      </c>
      <c r="R160" s="54">
        <f t="shared" si="79"/>
        <v>8.8031107970115379</v>
      </c>
      <c r="S160" s="54">
        <f t="shared" si="70"/>
        <v>73.516449112900474</v>
      </c>
      <c r="T160" s="54">
        <f t="shared" si="71"/>
        <v>32.335896300641686</v>
      </c>
      <c r="U160" s="54">
        <f t="shared" si="72"/>
        <v>41.180552812258796</v>
      </c>
      <c r="V160" s="54">
        <f t="shared" si="63"/>
        <v>316.96683857498198</v>
      </c>
      <c r="W160" s="54">
        <f t="shared" si="64"/>
        <v>521.65815613214681</v>
      </c>
      <c r="X160" s="54">
        <f t="shared" si="65"/>
        <v>664.34438831742273</v>
      </c>
      <c r="Y160" s="54">
        <f t="shared" si="73"/>
        <v>1186.0025444495695</v>
      </c>
      <c r="Z160" s="43">
        <f t="shared" si="80"/>
        <v>20.762499999999999</v>
      </c>
      <c r="AA160" s="54">
        <f t="shared" si="81"/>
        <v>39.800968806745594</v>
      </c>
      <c r="AB160" s="54">
        <f t="shared" si="74"/>
        <v>46.038308163427182</v>
      </c>
      <c r="AC160" s="54">
        <f t="shared" si="66"/>
        <v>39.800968806745594</v>
      </c>
    </row>
    <row r="161" spans="1:29" x14ac:dyDescent="0.25">
      <c r="A161" s="61">
        <f t="shared" si="67"/>
        <v>3.2444060517219304</v>
      </c>
      <c r="B161" s="43">
        <f t="shared" si="75"/>
        <v>380</v>
      </c>
      <c r="C161" s="42">
        <f t="shared" si="82"/>
        <v>203.52979999999997</v>
      </c>
      <c r="D161" s="51">
        <f t="shared" si="82"/>
        <v>800</v>
      </c>
      <c r="E161" s="56">
        <f t="shared" si="82"/>
        <v>0.2</v>
      </c>
      <c r="F161" s="57">
        <f t="shared" si="82"/>
        <v>980.23210993750001</v>
      </c>
      <c r="G161" s="58">
        <f t="shared" si="82"/>
        <v>2.6584931595742973E-4</v>
      </c>
      <c r="H161" s="58">
        <f t="shared" si="82"/>
        <v>4.3110319016750285E-4</v>
      </c>
      <c r="I161" s="48">
        <f t="shared" si="82"/>
        <v>203.52979999999997</v>
      </c>
      <c r="J161" s="49">
        <f t="shared" si="76"/>
        <v>3.2534631569785533E-2</v>
      </c>
      <c r="K161" s="50">
        <f t="shared" si="77"/>
        <v>3.2444060517219304</v>
      </c>
      <c r="L161" s="51">
        <f t="shared" si="59"/>
        <v>2434762.3996042963</v>
      </c>
      <c r="M161" s="49">
        <f t="shared" si="60"/>
        <v>1.9713539958005632E-2</v>
      </c>
      <c r="N161" s="43">
        <f t="shared" si="61"/>
        <v>3.9975686758728117</v>
      </c>
      <c r="O161" s="43">
        <f t="shared" si="62"/>
        <v>3.9975686758728117</v>
      </c>
      <c r="P161" s="52">
        <f t="shared" si="78"/>
        <v>28.578557681651496</v>
      </c>
      <c r="Q161" s="52">
        <f t="shared" si="69"/>
        <v>46.343197621463119</v>
      </c>
      <c r="R161" s="54">
        <f t="shared" si="79"/>
        <v>8.8031107970115379</v>
      </c>
      <c r="S161" s="54">
        <f t="shared" si="70"/>
        <v>74.113781857848707</v>
      </c>
      <c r="T161" s="54">
        <f t="shared" si="71"/>
        <v>32.576126357524309</v>
      </c>
      <c r="U161" s="54">
        <f t="shared" si="72"/>
        <v>41.537655500324391</v>
      </c>
      <c r="V161" s="54">
        <f t="shared" si="63"/>
        <v>319.32165073026658</v>
      </c>
      <c r="W161" s="54">
        <f t="shared" si="64"/>
        <v>529.01401777176227</v>
      </c>
      <c r="X161" s="54">
        <f t="shared" si="65"/>
        <v>674.54312350954137</v>
      </c>
      <c r="Y161" s="54">
        <f t="shared" si="73"/>
        <v>1203.5571412813038</v>
      </c>
      <c r="Z161" s="43">
        <f t="shared" si="80"/>
        <v>20.9</v>
      </c>
      <c r="AA161" s="54">
        <f t="shared" si="81"/>
        <v>39.507459722961613</v>
      </c>
      <c r="AB161" s="54">
        <f t="shared" si="74"/>
        <v>46.343197621463119</v>
      </c>
      <c r="AC161" s="54">
        <f t="shared" si="66"/>
        <v>39.507459722961613</v>
      </c>
    </row>
    <row r="162" spans="1:29" x14ac:dyDescent="0.25">
      <c r="A162" s="61">
        <f t="shared" si="67"/>
        <v>3.2657508283779957</v>
      </c>
      <c r="B162" s="43">
        <f t="shared" si="75"/>
        <v>382.5</v>
      </c>
      <c r="C162" s="42">
        <f t="shared" si="82"/>
        <v>203.52979999999997</v>
      </c>
      <c r="D162" s="51">
        <f t="shared" si="82"/>
        <v>800</v>
      </c>
      <c r="E162" s="56">
        <f t="shared" si="82"/>
        <v>0.2</v>
      </c>
      <c r="F162" s="57">
        <f t="shared" si="82"/>
        <v>980.23210993750001</v>
      </c>
      <c r="G162" s="58">
        <f t="shared" si="82"/>
        <v>2.6584931595742973E-4</v>
      </c>
      <c r="H162" s="58">
        <f t="shared" si="82"/>
        <v>4.3110319016750285E-4</v>
      </c>
      <c r="I162" s="48">
        <f t="shared" si="82"/>
        <v>203.52979999999997</v>
      </c>
      <c r="J162" s="49">
        <f t="shared" si="76"/>
        <v>3.2534631569785533E-2</v>
      </c>
      <c r="K162" s="50">
        <f t="shared" si="77"/>
        <v>3.2657508283779957</v>
      </c>
      <c r="L162" s="51">
        <f t="shared" si="59"/>
        <v>2450780.5732859033</v>
      </c>
      <c r="M162" s="49">
        <f t="shared" si="60"/>
        <v>1.9712487047092726E-2</v>
      </c>
      <c r="N162" s="43">
        <f t="shared" si="61"/>
        <v>4.0501249577376086</v>
      </c>
      <c r="O162" s="43">
        <f t="shared" si="62"/>
        <v>4.0501249577376086</v>
      </c>
      <c r="P162" s="52">
        <f t="shared" si="78"/>
        <v>28.766574508504466</v>
      </c>
      <c r="Q162" s="52">
        <f t="shared" si="69"/>
        <v>46.648087079499057</v>
      </c>
      <c r="R162" s="54">
        <f t="shared" si="79"/>
        <v>8.8031107970115379</v>
      </c>
      <c r="S162" s="54">
        <f t="shared" si="70"/>
        <v>74.711800706467201</v>
      </c>
      <c r="T162" s="54">
        <f t="shared" si="71"/>
        <v>32.816699466242071</v>
      </c>
      <c r="U162" s="54">
        <f t="shared" si="72"/>
        <v>41.895101240225131</v>
      </c>
      <c r="V162" s="54">
        <f t="shared" si="63"/>
        <v>321.67982558979293</v>
      </c>
      <c r="W162" s="54">
        <f t="shared" si="64"/>
        <v>536.42681819818768</v>
      </c>
      <c r="X162" s="54">
        <f t="shared" si="65"/>
        <v>684.82377027291068</v>
      </c>
      <c r="Y162" s="54">
        <f t="shared" si="73"/>
        <v>1221.2505884710984</v>
      </c>
      <c r="Z162" s="43">
        <f t="shared" si="80"/>
        <v>21.037500000000001</v>
      </c>
      <c r="AA162" s="54">
        <f t="shared" si="81"/>
        <v>39.217837897559228</v>
      </c>
      <c r="AB162" s="54">
        <f t="shared" si="74"/>
        <v>46.648087079499057</v>
      </c>
      <c r="AC162" s="54">
        <f t="shared" si="66"/>
        <v>39.217837897559228</v>
      </c>
    </row>
    <row r="163" spans="1:29" x14ac:dyDescent="0.25">
      <c r="A163" s="61">
        <f t="shared" si="67"/>
        <v>3.287095605034061</v>
      </c>
      <c r="B163" s="43">
        <f t="shared" si="75"/>
        <v>385</v>
      </c>
      <c r="C163" s="42">
        <f t="shared" si="82"/>
        <v>203.52979999999997</v>
      </c>
      <c r="D163" s="51">
        <f t="shared" si="82"/>
        <v>800</v>
      </c>
      <c r="E163" s="56">
        <f t="shared" si="82"/>
        <v>0.2</v>
      </c>
      <c r="F163" s="57">
        <f t="shared" si="82"/>
        <v>980.23210993750001</v>
      </c>
      <c r="G163" s="58">
        <f t="shared" si="82"/>
        <v>2.6584931595742973E-4</v>
      </c>
      <c r="H163" s="58">
        <f t="shared" si="82"/>
        <v>4.3110319016750285E-4</v>
      </c>
      <c r="I163" s="48">
        <f t="shared" si="82"/>
        <v>203.52979999999997</v>
      </c>
      <c r="J163" s="49">
        <f t="shared" si="76"/>
        <v>3.2534631569785533E-2</v>
      </c>
      <c r="K163" s="50">
        <f t="shared" si="77"/>
        <v>3.287095605034061</v>
      </c>
      <c r="L163" s="51">
        <f t="shared" si="59"/>
        <v>2466798.7469675108</v>
      </c>
      <c r="M163" s="49">
        <f t="shared" si="60"/>
        <v>1.9711446987324199E-2</v>
      </c>
      <c r="N163" s="43">
        <f t="shared" si="61"/>
        <v>4.1030242903511178</v>
      </c>
      <c r="O163" s="43">
        <f t="shared" si="62"/>
        <v>4.1030242903511178</v>
      </c>
      <c r="P163" s="52">
        <f t="shared" si="78"/>
        <v>28.954591335357438</v>
      </c>
      <c r="Q163" s="52">
        <f t="shared" si="69"/>
        <v>46.952976537534994</v>
      </c>
      <c r="R163" s="54">
        <f t="shared" si="79"/>
        <v>8.8031107970115379</v>
      </c>
      <c r="S163" s="54">
        <f t="shared" si="70"/>
        <v>75.310505656583118</v>
      </c>
      <c r="T163" s="54">
        <f t="shared" si="71"/>
        <v>33.057615625708557</v>
      </c>
      <c r="U163" s="54">
        <f t="shared" si="72"/>
        <v>42.252890030874568</v>
      </c>
      <c r="V163" s="54">
        <f t="shared" si="63"/>
        <v>324.04136314291168</v>
      </c>
      <c r="W163" s="54">
        <f t="shared" si="64"/>
        <v>543.89666734605964</v>
      </c>
      <c r="X163" s="54">
        <f t="shared" si="65"/>
        <v>695.18643854216714</v>
      </c>
      <c r="Y163" s="54">
        <f t="shared" si="73"/>
        <v>1239.0831058882268</v>
      </c>
      <c r="Z163" s="43">
        <f t="shared" si="80"/>
        <v>21.175000000000001</v>
      </c>
      <c r="AA163" s="54">
        <f t="shared" si="81"/>
        <v>38.932027481108271</v>
      </c>
      <c r="AB163" s="54">
        <f t="shared" si="74"/>
        <v>46.952976537534994</v>
      </c>
      <c r="AC163" s="54">
        <f t="shared" si="66"/>
        <v>38.932027481108271</v>
      </c>
    </row>
    <row r="164" spans="1:29" x14ac:dyDescent="0.25">
      <c r="A164" s="61">
        <f t="shared" si="67"/>
        <v>3.3084403816901262</v>
      </c>
      <c r="B164" s="43">
        <f t="shared" si="75"/>
        <v>387.5</v>
      </c>
      <c r="C164" s="42">
        <f t="shared" si="82"/>
        <v>203.52979999999997</v>
      </c>
      <c r="D164" s="51">
        <f t="shared" si="82"/>
        <v>800</v>
      </c>
      <c r="E164" s="56">
        <f t="shared" si="82"/>
        <v>0.2</v>
      </c>
      <c r="F164" s="57">
        <f t="shared" si="82"/>
        <v>980.23210993750001</v>
      </c>
      <c r="G164" s="58">
        <f t="shared" si="82"/>
        <v>2.6584931595742973E-4</v>
      </c>
      <c r="H164" s="58">
        <f t="shared" si="82"/>
        <v>4.3110319016750285E-4</v>
      </c>
      <c r="I164" s="48">
        <f t="shared" si="82"/>
        <v>203.52979999999997</v>
      </c>
      <c r="J164" s="49">
        <f t="shared" si="76"/>
        <v>3.2534631569785533E-2</v>
      </c>
      <c r="K164" s="50">
        <f t="shared" si="77"/>
        <v>3.3084403816901262</v>
      </c>
      <c r="L164" s="51">
        <f t="shared" si="59"/>
        <v>2482816.9206491178</v>
      </c>
      <c r="M164" s="49">
        <f t="shared" si="60"/>
        <v>1.971041954070777E-2</v>
      </c>
      <c r="N164" s="43">
        <f t="shared" si="61"/>
        <v>4.1562666726406317</v>
      </c>
      <c r="O164" s="43">
        <f t="shared" si="62"/>
        <v>4.1562666726406317</v>
      </c>
      <c r="P164" s="52">
        <f t="shared" si="78"/>
        <v>29.142608162210411</v>
      </c>
      <c r="Q164" s="52">
        <f t="shared" si="69"/>
        <v>47.257865995570945</v>
      </c>
      <c r="R164" s="54">
        <f t="shared" si="79"/>
        <v>8.8031107970115379</v>
      </c>
      <c r="S164" s="54">
        <f t="shared" si="70"/>
        <v>75.909896706051072</v>
      </c>
      <c r="T164" s="54">
        <f t="shared" si="71"/>
        <v>33.298874834851041</v>
      </c>
      <c r="U164" s="54">
        <f t="shared" si="72"/>
        <v>42.611021871200037</v>
      </c>
      <c r="V164" s="54">
        <f t="shared" si="63"/>
        <v>326.4062633791076</v>
      </c>
      <c r="W164" s="54">
        <f t="shared" si="64"/>
        <v>551.42367514977684</v>
      </c>
      <c r="X164" s="54">
        <f t="shared" si="65"/>
        <v>705.63123825170999</v>
      </c>
      <c r="Y164" s="54">
        <f t="shared" si="73"/>
        <v>1257.0549134014868</v>
      </c>
      <c r="Z164" s="43">
        <f t="shared" si="80"/>
        <v>21.3125</v>
      </c>
      <c r="AA164" s="54">
        <f t="shared" si="81"/>
        <v>38.649954582039179</v>
      </c>
      <c r="AB164" s="54">
        <f t="shared" si="74"/>
        <v>47.257865995570945</v>
      </c>
      <c r="AC164" s="54">
        <f t="shared" si="66"/>
        <v>38.649954582039179</v>
      </c>
    </row>
    <row r="165" spans="1:29" x14ac:dyDescent="0.25">
      <c r="A165" s="61">
        <f t="shared" si="67"/>
        <v>3.3297851583461919</v>
      </c>
      <c r="B165" s="43">
        <f t="shared" si="75"/>
        <v>390</v>
      </c>
      <c r="C165" s="42">
        <f t="shared" si="82"/>
        <v>203.52979999999997</v>
      </c>
      <c r="D165" s="51">
        <f t="shared" si="82"/>
        <v>800</v>
      </c>
      <c r="E165" s="56">
        <f t="shared" si="82"/>
        <v>0.2</v>
      </c>
      <c r="F165" s="57">
        <f t="shared" si="82"/>
        <v>980.23210993750001</v>
      </c>
      <c r="G165" s="58">
        <f t="shared" si="82"/>
        <v>2.6584931595742973E-4</v>
      </c>
      <c r="H165" s="58">
        <f t="shared" si="82"/>
        <v>4.3110319016750285E-4</v>
      </c>
      <c r="I165" s="48">
        <f t="shared" si="82"/>
        <v>203.52979999999997</v>
      </c>
      <c r="J165" s="49">
        <f t="shared" si="76"/>
        <v>3.2534631569785533E-2</v>
      </c>
      <c r="K165" s="50">
        <f t="shared" si="77"/>
        <v>3.3297851583461919</v>
      </c>
      <c r="L165" s="51">
        <f t="shared" si="59"/>
        <v>2498835.0943307253</v>
      </c>
      <c r="M165" s="49">
        <f t="shared" si="60"/>
        <v>1.9709404475142883E-2</v>
      </c>
      <c r="N165" s="43">
        <f t="shared" si="61"/>
        <v>4.2098521035468837</v>
      </c>
      <c r="O165" s="43">
        <f t="shared" si="62"/>
        <v>4.2098521035468837</v>
      </c>
      <c r="P165" s="52">
        <f t="shared" si="78"/>
        <v>29.330624989063381</v>
      </c>
      <c r="Q165" s="52">
        <f t="shared" si="69"/>
        <v>47.56275545360689</v>
      </c>
      <c r="R165" s="54">
        <f t="shared" si="79"/>
        <v>8.8031107970115379</v>
      </c>
      <c r="S165" s="54">
        <f t="shared" si="70"/>
        <v>76.509973852752495</v>
      </c>
      <c r="T165" s="54">
        <f t="shared" si="71"/>
        <v>33.540477092610267</v>
      </c>
      <c r="U165" s="54">
        <f t="shared" si="72"/>
        <v>42.969496760142235</v>
      </c>
      <c r="V165" s="54">
        <f t="shared" si="63"/>
        <v>328.77452628799745</v>
      </c>
      <c r="W165" s="54">
        <f t="shared" si="64"/>
        <v>559.00795154350442</v>
      </c>
      <c r="X165" s="54">
        <f t="shared" si="65"/>
        <v>716.15827933570392</v>
      </c>
      <c r="Y165" s="54">
        <f t="shared" si="73"/>
        <v>1275.1662308792083</v>
      </c>
      <c r="Z165" s="43">
        <f t="shared" si="80"/>
        <v>21.45</v>
      </c>
      <c r="AA165" s="54">
        <f t="shared" si="81"/>
        <v>38.371547203887431</v>
      </c>
      <c r="AB165" s="54">
        <f t="shared" si="74"/>
        <v>47.56275545360689</v>
      </c>
      <c r="AC165" s="54">
        <f t="shared" si="66"/>
        <v>38.371547203887431</v>
      </c>
    </row>
    <row r="166" spans="1:29" x14ac:dyDescent="0.25">
      <c r="A166" s="61">
        <f t="shared" si="67"/>
        <v>3.3511299350022572</v>
      </c>
      <c r="B166" s="43">
        <f t="shared" si="75"/>
        <v>392.5</v>
      </c>
      <c r="C166" s="42">
        <f t="shared" si="82"/>
        <v>203.52979999999997</v>
      </c>
      <c r="D166" s="51">
        <f t="shared" si="82"/>
        <v>800</v>
      </c>
      <c r="E166" s="56">
        <f t="shared" si="82"/>
        <v>0.2</v>
      </c>
      <c r="F166" s="57">
        <f t="shared" si="82"/>
        <v>980.23210993750001</v>
      </c>
      <c r="G166" s="58">
        <f t="shared" si="82"/>
        <v>2.6584931595742973E-4</v>
      </c>
      <c r="H166" s="58">
        <f t="shared" si="82"/>
        <v>4.3110319016750285E-4</v>
      </c>
      <c r="I166" s="48">
        <f t="shared" si="82"/>
        <v>203.52979999999997</v>
      </c>
      <c r="J166" s="49">
        <f t="shared" si="76"/>
        <v>3.2534631569785533E-2</v>
      </c>
      <c r="K166" s="50">
        <f t="shared" si="77"/>
        <v>3.3511299350022572</v>
      </c>
      <c r="L166" s="51">
        <f t="shared" si="59"/>
        <v>2514853.2680123323</v>
      </c>
      <c r="M166" s="49">
        <f t="shared" si="60"/>
        <v>1.9708401564238538E-2</v>
      </c>
      <c r="N166" s="43">
        <f t="shared" si="61"/>
        <v>4.2637805820237995</v>
      </c>
      <c r="O166" s="43">
        <f t="shared" si="62"/>
        <v>4.2637805820237995</v>
      </c>
      <c r="P166" s="52">
        <f t="shared" si="78"/>
        <v>29.51864181591635</v>
      </c>
      <c r="Q166" s="52">
        <f t="shared" si="69"/>
        <v>47.867644911642827</v>
      </c>
      <c r="R166" s="54">
        <f t="shared" si="79"/>
        <v>8.8031107970115379</v>
      </c>
      <c r="S166" s="54">
        <f t="shared" si="70"/>
        <v>77.110737094595237</v>
      </c>
      <c r="T166" s="54">
        <f t="shared" si="71"/>
        <v>33.782422397940152</v>
      </c>
      <c r="U166" s="54">
        <f t="shared" si="72"/>
        <v>43.328314696655085</v>
      </c>
      <c r="V166" s="54">
        <f t="shared" si="63"/>
        <v>331.14615185932735</v>
      </c>
      <c r="W166" s="54">
        <f t="shared" si="64"/>
        <v>566.64960646117561</v>
      </c>
      <c r="X166" s="54">
        <f t="shared" si="65"/>
        <v>726.76767172808218</v>
      </c>
      <c r="Y166" s="54">
        <f t="shared" si="73"/>
        <v>1293.4172781892578</v>
      </c>
      <c r="Z166" s="43">
        <f t="shared" si="80"/>
        <v>21.587499999999999</v>
      </c>
      <c r="AA166" s="54">
        <f t="shared" si="81"/>
        <v>38.096735184936698</v>
      </c>
      <c r="AB166" s="54">
        <f t="shared" si="74"/>
        <v>47.867644911642827</v>
      </c>
      <c r="AC166" s="54">
        <f t="shared" si="66"/>
        <v>38.096735184936698</v>
      </c>
    </row>
    <row r="167" spans="1:29" x14ac:dyDescent="0.25">
      <c r="A167" s="61">
        <f t="shared" si="67"/>
        <v>3.3724747116583225</v>
      </c>
      <c r="B167" s="43">
        <f t="shared" si="75"/>
        <v>395</v>
      </c>
      <c r="C167" s="42">
        <f t="shared" si="82"/>
        <v>203.52979999999997</v>
      </c>
      <c r="D167" s="51">
        <f t="shared" si="82"/>
        <v>800</v>
      </c>
      <c r="E167" s="56">
        <f t="shared" si="82"/>
        <v>0.2</v>
      </c>
      <c r="F167" s="57">
        <f t="shared" si="82"/>
        <v>980.23210993750001</v>
      </c>
      <c r="G167" s="58">
        <f t="shared" si="82"/>
        <v>2.6584931595742973E-4</v>
      </c>
      <c r="H167" s="58">
        <f t="shared" si="82"/>
        <v>4.3110319016750285E-4</v>
      </c>
      <c r="I167" s="48">
        <f t="shared" si="82"/>
        <v>203.52979999999997</v>
      </c>
      <c r="J167" s="49">
        <f t="shared" si="76"/>
        <v>3.2534631569785533E-2</v>
      </c>
      <c r="K167" s="50">
        <f t="shared" si="77"/>
        <v>3.3724747116583225</v>
      </c>
      <c r="L167" s="51">
        <f t="shared" si="59"/>
        <v>2530871.4416939397</v>
      </c>
      <c r="M167" s="49">
        <f t="shared" si="60"/>
        <v>1.9707410587137902E-2</v>
      </c>
      <c r="N167" s="43">
        <f t="shared" si="61"/>
        <v>4.3180521070382509</v>
      </c>
      <c r="O167" s="43">
        <f t="shared" si="62"/>
        <v>4.3180521070382509</v>
      </c>
      <c r="P167" s="52">
        <f t="shared" si="78"/>
        <v>29.70665864276932</v>
      </c>
      <c r="Q167" s="52">
        <f t="shared" si="69"/>
        <v>48.172534369678758</v>
      </c>
      <c r="R167" s="54">
        <f t="shared" si="79"/>
        <v>8.8031107970115379</v>
      </c>
      <c r="S167" s="54">
        <f t="shared" si="70"/>
        <v>77.712186429513039</v>
      </c>
      <c r="T167" s="54">
        <f t="shared" si="71"/>
        <v>34.024710749807568</v>
      </c>
      <c r="U167" s="54">
        <f t="shared" si="72"/>
        <v>43.687475679705472</v>
      </c>
      <c r="V167" s="54">
        <f t="shared" si="63"/>
        <v>333.52114008297008</v>
      </c>
      <c r="W167" s="54">
        <f t="shared" si="64"/>
        <v>574.34874983649524</v>
      </c>
      <c r="X167" s="54">
        <f t="shared" si="65"/>
        <v>737.45952536254958</v>
      </c>
      <c r="Y167" s="54">
        <f t="shared" si="73"/>
        <v>1311.8082751990448</v>
      </c>
      <c r="Z167" s="43">
        <f t="shared" si="80"/>
        <v>21.725000000000001</v>
      </c>
      <c r="AA167" s="54">
        <f t="shared" si="81"/>
        <v>37.825450140153769</v>
      </c>
      <c r="AB167" s="54">
        <f t="shared" si="74"/>
        <v>48.172534369678758</v>
      </c>
      <c r="AC167" s="54">
        <f t="shared" si="66"/>
        <v>37.825450140153769</v>
      </c>
    </row>
    <row r="168" spans="1:29" x14ac:dyDescent="0.25">
      <c r="A168" s="61">
        <f t="shared" si="67"/>
        <v>3.3938194883143877</v>
      </c>
      <c r="B168" s="43">
        <f t="shared" si="75"/>
        <v>397.5</v>
      </c>
      <c r="C168" s="42">
        <f t="shared" si="82"/>
        <v>203.52979999999997</v>
      </c>
      <c r="D168" s="51">
        <f t="shared" si="82"/>
        <v>800</v>
      </c>
      <c r="E168" s="56">
        <f t="shared" si="82"/>
        <v>0.2</v>
      </c>
      <c r="F168" s="57">
        <f t="shared" si="82"/>
        <v>980.23210993750001</v>
      </c>
      <c r="G168" s="58">
        <f t="shared" si="82"/>
        <v>2.6584931595742973E-4</v>
      </c>
      <c r="H168" s="58">
        <f t="shared" si="82"/>
        <v>4.3110319016750285E-4</v>
      </c>
      <c r="I168" s="48">
        <f t="shared" si="82"/>
        <v>203.52979999999997</v>
      </c>
      <c r="J168" s="49">
        <f t="shared" si="76"/>
        <v>3.2534631569785533E-2</v>
      </c>
      <c r="K168" s="50">
        <f t="shared" si="77"/>
        <v>3.3938194883143877</v>
      </c>
      <c r="L168" s="51">
        <f t="shared" si="59"/>
        <v>2546889.6153755467</v>
      </c>
      <c r="M168" s="49">
        <f t="shared" si="60"/>
        <v>1.9706431328349341E-2</v>
      </c>
      <c r="N168" s="43">
        <f t="shared" si="61"/>
        <v>4.3726666775698098</v>
      </c>
      <c r="O168" s="43">
        <f t="shared" si="62"/>
        <v>4.3726666775698098</v>
      </c>
      <c r="P168" s="52">
        <f t="shared" si="78"/>
        <v>29.894675469622285</v>
      </c>
      <c r="Q168" s="52">
        <f t="shared" si="69"/>
        <v>48.477423827714709</v>
      </c>
      <c r="R168" s="54">
        <f t="shared" si="79"/>
        <v>8.8031107970115379</v>
      </c>
      <c r="S168" s="54">
        <f t="shared" si="70"/>
        <v>78.314321855465082</v>
      </c>
      <c r="T168" s="54">
        <f t="shared" si="71"/>
        <v>34.267342147192096</v>
      </c>
      <c r="U168" s="54">
        <f t="shared" si="72"/>
        <v>44.046979708272985</v>
      </c>
      <c r="V168" s="54">
        <f t="shared" si="63"/>
        <v>335.8994909489233</v>
      </c>
      <c r="W168" s="54">
        <f t="shared" si="64"/>
        <v>582.10549160294272</v>
      </c>
      <c r="X168" s="54">
        <f t="shared" si="65"/>
        <v>748.23395017258599</v>
      </c>
      <c r="Y168" s="54">
        <f t="shared" si="73"/>
        <v>1330.3394417755287</v>
      </c>
      <c r="Z168" s="43">
        <f t="shared" si="80"/>
        <v>21.862500000000001</v>
      </c>
      <c r="AA168" s="54">
        <f t="shared" si="81"/>
        <v>37.557625405314901</v>
      </c>
      <c r="AB168" s="54">
        <f t="shared" si="74"/>
        <v>48.477423827714709</v>
      </c>
      <c r="AC168" s="54">
        <f t="shared" si="66"/>
        <v>37.557625405314901</v>
      </c>
    </row>
    <row r="169" spans="1:29" x14ac:dyDescent="0.25">
      <c r="A169" s="61">
        <f t="shared" si="67"/>
        <v>3.415164264970453</v>
      </c>
      <c r="B169" s="43">
        <f t="shared" si="75"/>
        <v>400</v>
      </c>
      <c r="C169" s="42">
        <f t="shared" si="82"/>
        <v>203.52979999999997</v>
      </c>
      <c r="D169" s="51">
        <f t="shared" si="82"/>
        <v>800</v>
      </c>
      <c r="E169" s="56">
        <f t="shared" si="82"/>
        <v>0.2</v>
      </c>
      <c r="F169" s="57">
        <f t="shared" si="82"/>
        <v>980.23210993750001</v>
      </c>
      <c r="G169" s="58">
        <f t="shared" si="82"/>
        <v>2.6584931595742973E-4</v>
      </c>
      <c r="H169" s="58">
        <f t="shared" si="82"/>
        <v>4.3110319016750285E-4</v>
      </c>
      <c r="I169" s="48">
        <f t="shared" si="82"/>
        <v>203.52979999999997</v>
      </c>
      <c r="J169" s="49">
        <f t="shared" si="76"/>
        <v>3.2534631569785533E-2</v>
      </c>
      <c r="K169" s="50">
        <f t="shared" si="77"/>
        <v>3.415164264970453</v>
      </c>
      <c r="L169" s="51">
        <f t="shared" si="59"/>
        <v>2562907.7890571537</v>
      </c>
      <c r="M169" s="49">
        <f t="shared" si="60"/>
        <v>1.970546357758363E-2</v>
      </c>
      <c r="N169" s="43">
        <f t="shared" si="61"/>
        <v>4.4276242926105125</v>
      </c>
      <c r="O169" s="43">
        <f t="shared" si="62"/>
        <v>4.4276242926105125</v>
      </c>
      <c r="P169" s="52">
        <f t="shared" si="78"/>
        <v>30.082692296475255</v>
      </c>
      <c r="Q169" s="52">
        <f t="shared" si="69"/>
        <v>48.782313285750654</v>
      </c>
      <c r="R169" s="54">
        <f t="shared" si="79"/>
        <v>8.8031107970115379</v>
      </c>
      <c r="S169" s="54">
        <f t="shared" si="70"/>
        <v>78.917143370435397</v>
      </c>
      <c r="T169" s="54">
        <f t="shared" si="71"/>
        <v>34.510316589085768</v>
      </c>
      <c r="U169" s="54">
        <f t="shared" si="72"/>
        <v>44.406826781349622</v>
      </c>
      <c r="V169" s="54">
        <f t="shared" si="63"/>
        <v>338.28120444730649</v>
      </c>
      <c r="W169" s="54">
        <f t="shared" si="64"/>
        <v>589.91994169377381</v>
      </c>
      <c r="X169" s="54">
        <f t="shared" si="65"/>
        <v>759.0910560914466</v>
      </c>
      <c r="Y169" s="54">
        <f t="shared" si="73"/>
        <v>1349.0109977852203</v>
      </c>
      <c r="Z169" s="43">
        <f t="shared" si="80"/>
        <v>22</v>
      </c>
      <c r="AA169" s="54">
        <f t="shared" si="81"/>
        <v>37.29319598322742</v>
      </c>
      <c r="AB169" s="54">
        <f t="shared" si="74"/>
        <v>48.782313285750654</v>
      </c>
      <c r="AC169" s="54">
        <f t="shared" si="66"/>
        <v>37.29319598322742</v>
      </c>
    </row>
    <row r="170" spans="1:29" x14ac:dyDescent="0.25">
      <c r="A170" s="61">
        <f t="shared" si="67"/>
        <v>3.4365090416265183</v>
      </c>
      <c r="B170" s="43">
        <f t="shared" si="75"/>
        <v>402.5</v>
      </c>
      <c r="C170" s="42">
        <f t="shared" si="82"/>
        <v>203.52979999999997</v>
      </c>
      <c r="D170" s="51">
        <f t="shared" si="82"/>
        <v>800</v>
      </c>
      <c r="E170" s="56">
        <f t="shared" si="82"/>
        <v>0.2</v>
      </c>
      <c r="F170" s="57">
        <f t="shared" si="82"/>
        <v>980.23210993750001</v>
      </c>
      <c r="G170" s="58">
        <f t="shared" si="82"/>
        <v>2.6584931595742973E-4</v>
      </c>
      <c r="H170" s="58">
        <f t="shared" si="82"/>
        <v>4.3110319016750285E-4</v>
      </c>
      <c r="I170" s="48">
        <f t="shared" si="82"/>
        <v>203.52979999999997</v>
      </c>
      <c r="J170" s="49">
        <f t="shared" si="76"/>
        <v>3.2534631569785533E-2</v>
      </c>
      <c r="K170" s="50">
        <f t="shared" si="77"/>
        <v>3.4365090416265183</v>
      </c>
      <c r="L170" s="51">
        <f t="shared" si="59"/>
        <v>2578925.9627387607</v>
      </c>
      <c r="M170" s="49">
        <f t="shared" si="60"/>
        <v>1.9704507129597083E-2</v>
      </c>
      <c r="N170" s="43">
        <f t="shared" si="61"/>
        <v>4.4829249511646285</v>
      </c>
      <c r="O170" s="43">
        <f t="shared" si="62"/>
        <v>4.4829249511646285</v>
      </c>
      <c r="P170" s="52">
        <f t="shared" si="78"/>
        <v>30.270709123328231</v>
      </c>
      <c r="Q170" s="52">
        <f t="shared" si="69"/>
        <v>49.087202743786591</v>
      </c>
      <c r="R170" s="54">
        <f t="shared" si="79"/>
        <v>8.8031107970115379</v>
      </c>
      <c r="S170" s="54">
        <f t="shared" si="70"/>
        <v>79.520650972432534</v>
      </c>
      <c r="T170" s="54">
        <f t="shared" si="71"/>
        <v>34.753634074492858</v>
      </c>
      <c r="U170" s="54">
        <f t="shared" si="72"/>
        <v>44.767016897939683</v>
      </c>
      <c r="V170" s="54">
        <f t="shared" si="63"/>
        <v>340.6662805683593</v>
      </c>
      <c r="W170" s="54">
        <f t="shared" si="64"/>
        <v>597.79221004202464</v>
      </c>
      <c r="X170" s="54">
        <f t="shared" si="65"/>
        <v>770.03095305216766</v>
      </c>
      <c r="Y170" s="54">
        <f t="shared" si="73"/>
        <v>1367.8231630941923</v>
      </c>
      <c r="Z170" s="43">
        <f t="shared" si="80"/>
        <v>22.137499999999999</v>
      </c>
      <c r="AA170" s="54">
        <f t="shared" si="81"/>
        <v>37.032098491955487</v>
      </c>
      <c r="AB170" s="54">
        <f t="shared" si="74"/>
        <v>49.087202743786591</v>
      </c>
      <c r="AC170" s="54">
        <f t="shared" si="66"/>
        <v>37.032098491955487</v>
      </c>
    </row>
    <row r="171" spans="1:29" x14ac:dyDescent="0.25">
      <c r="A171" s="61">
        <f t="shared" si="67"/>
        <v>3.4578538182825835</v>
      </c>
      <c r="B171" s="43">
        <f t="shared" si="75"/>
        <v>405</v>
      </c>
      <c r="C171" s="42">
        <f t="shared" ref="C171:I186" si="83">C170</f>
        <v>203.52979999999997</v>
      </c>
      <c r="D171" s="51">
        <f t="shared" si="83"/>
        <v>800</v>
      </c>
      <c r="E171" s="56">
        <f t="shared" si="83"/>
        <v>0.2</v>
      </c>
      <c r="F171" s="57">
        <f t="shared" si="83"/>
        <v>980.23210993750001</v>
      </c>
      <c r="G171" s="58">
        <f t="shared" si="83"/>
        <v>2.6584931595742973E-4</v>
      </c>
      <c r="H171" s="58">
        <f t="shared" si="83"/>
        <v>4.3110319016750285E-4</v>
      </c>
      <c r="I171" s="48">
        <f t="shared" si="83"/>
        <v>203.52979999999997</v>
      </c>
      <c r="J171" s="49">
        <f t="shared" si="76"/>
        <v>3.2534631569785533E-2</v>
      </c>
      <c r="K171" s="50">
        <f t="shared" si="77"/>
        <v>3.4578538182825835</v>
      </c>
      <c r="L171" s="51">
        <f t="shared" si="59"/>
        <v>2594944.1364203682</v>
      </c>
      <c r="M171" s="49">
        <f t="shared" si="60"/>
        <v>1.9703561784040334E-2</v>
      </c>
      <c r="N171" s="43">
        <f t="shared" si="61"/>
        <v>4.538568652248431</v>
      </c>
      <c r="O171" s="43">
        <f t="shared" si="62"/>
        <v>4.538568652248431</v>
      </c>
      <c r="P171" s="52">
        <f t="shared" si="78"/>
        <v>30.458725950181201</v>
      </c>
      <c r="Q171" s="52">
        <f t="shared" si="69"/>
        <v>49.392092201822543</v>
      </c>
      <c r="R171" s="54">
        <f t="shared" si="79"/>
        <v>8.8031107970115379</v>
      </c>
      <c r="S171" s="54">
        <f t="shared" si="70"/>
        <v>80.124844659489057</v>
      </c>
      <c r="T171" s="54">
        <f t="shared" si="71"/>
        <v>34.997294602429633</v>
      </c>
      <c r="U171" s="54">
        <f t="shared" si="72"/>
        <v>45.127550057059437</v>
      </c>
      <c r="V171" s="54">
        <f t="shared" si="63"/>
        <v>343.0547193024388</v>
      </c>
      <c r="W171" s="54">
        <f t="shared" si="64"/>
        <v>605.72240658051294</v>
      </c>
      <c r="X171" s="54">
        <f t="shared" si="65"/>
        <v>781.05375098756713</v>
      </c>
      <c r="Y171" s="54">
        <f t="shared" si="73"/>
        <v>1386.7761575680802</v>
      </c>
      <c r="Z171" s="43">
        <f t="shared" si="80"/>
        <v>22.274999999999999</v>
      </c>
      <c r="AA171" s="54">
        <f t="shared" si="81"/>
        <v>36.774271114963611</v>
      </c>
      <c r="AB171" s="54">
        <f t="shared" si="74"/>
        <v>49.392092201822543</v>
      </c>
      <c r="AC171" s="54">
        <f t="shared" si="66"/>
        <v>36.774271114963611</v>
      </c>
    </row>
    <row r="172" spans="1:29" x14ac:dyDescent="0.25">
      <c r="A172" s="61">
        <f t="shared" si="67"/>
        <v>3.4791985949386492</v>
      </c>
      <c r="B172" s="43">
        <f t="shared" si="75"/>
        <v>407.5</v>
      </c>
      <c r="C172" s="42">
        <f t="shared" si="83"/>
        <v>203.52979999999997</v>
      </c>
      <c r="D172" s="51">
        <f t="shared" si="83"/>
        <v>800</v>
      </c>
      <c r="E172" s="56">
        <f t="shared" si="83"/>
        <v>0.2</v>
      </c>
      <c r="F172" s="57">
        <f t="shared" si="83"/>
        <v>980.23210993750001</v>
      </c>
      <c r="G172" s="58">
        <f t="shared" si="83"/>
        <v>2.6584931595742973E-4</v>
      </c>
      <c r="H172" s="58">
        <f t="shared" si="83"/>
        <v>4.3110319016750285E-4</v>
      </c>
      <c r="I172" s="48">
        <f t="shared" si="83"/>
        <v>203.52979999999997</v>
      </c>
      <c r="J172" s="49">
        <f t="shared" si="76"/>
        <v>3.2534631569785533E-2</v>
      </c>
      <c r="K172" s="50">
        <f t="shared" si="77"/>
        <v>3.4791985949386492</v>
      </c>
      <c r="L172" s="51">
        <f t="shared" si="59"/>
        <v>2610962.3101019757</v>
      </c>
      <c r="M172" s="49">
        <f t="shared" si="60"/>
        <v>1.9702627345312557E-2</v>
      </c>
      <c r="N172" s="43">
        <f t="shared" si="61"/>
        <v>4.5945553948899844</v>
      </c>
      <c r="O172" s="43">
        <f t="shared" si="62"/>
        <v>4.5945553948899844</v>
      </c>
      <c r="P172" s="52">
        <f t="shared" si="78"/>
        <v>30.646742777034166</v>
      </c>
      <c r="Q172" s="52">
        <f t="shared" si="69"/>
        <v>49.696981659858466</v>
      </c>
      <c r="R172" s="54">
        <f t="shared" si="79"/>
        <v>8.8031107970115379</v>
      </c>
      <c r="S172" s="54">
        <f t="shared" si="70"/>
        <v>80.729724429661061</v>
      </c>
      <c r="T172" s="54">
        <f t="shared" si="71"/>
        <v>35.24129817192415</v>
      </c>
      <c r="U172" s="54">
        <f t="shared" si="72"/>
        <v>45.488426257736919</v>
      </c>
      <c r="V172" s="54">
        <f t="shared" si="63"/>
        <v>345.4465206400177</v>
      </c>
      <c r="W172" s="54">
        <f t="shared" si="64"/>
        <v>613.71064124184147</v>
      </c>
      <c r="X172" s="54">
        <f t="shared" si="65"/>
        <v>792.15955983024764</v>
      </c>
      <c r="Y172" s="54">
        <f t="shared" si="73"/>
        <v>1405.870201072089</v>
      </c>
      <c r="Z172" s="43">
        <f t="shared" si="80"/>
        <v>22.412500000000001</v>
      </c>
      <c r="AA172" s="54">
        <f t="shared" si="81"/>
        <v>36.519653553095281</v>
      </c>
      <c r="AB172" s="54">
        <f t="shared" si="74"/>
        <v>49.696981659858466</v>
      </c>
      <c r="AC172" s="54">
        <f t="shared" si="66"/>
        <v>36.519653553095281</v>
      </c>
    </row>
    <row r="173" spans="1:29" x14ac:dyDescent="0.25">
      <c r="A173" s="61">
        <f t="shared" si="67"/>
        <v>3.5005433715947145</v>
      </c>
      <c r="B173" s="43">
        <f t="shared" si="75"/>
        <v>410</v>
      </c>
      <c r="C173" s="42">
        <f t="shared" si="83"/>
        <v>203.52979999999997</v>
      </c>
      <c r="D173" s="51">
        <f t="shared" si="83"/>
        <v>800</v>
      </c>
      <c r="E173" s="56">
        <f t="shared" si="83"/>
        <v>0.2</v>
      </c>
      <c r="F173" s="57">
        <f t="shared" si="83"/>
        <v>980.23210993750001</v>
      </c>
      <c r="G173" s="58">
        <f t="shared" si="83"/>
        <v>2.6584931595742973E-4</v>
      </c>
      <c r="H173" s="58">
        <f t="shared" si="83"/>
        <v>4.3110319016750285E-4</v>
      </c>
      <c r="I173" s="48">
        <f t="shared" si="83"/>
        <v>203.52979999999997</v>
      </c>
      <c r="J173" s="49">
        <f t="shared" si="76"/>
        <v>3.2534631569785533E-2</v>
      </c>
      <c r="K173" s="50">
        <f t="shared" si="77"/>
        <v>3.5005433715947145</v>
      </c>
      <c r="L173" s="51">
        <f t="shared" si="59"/>
        <v>2626980.4837835832</v>
      </c>
      <c r="M173" s="49">
        <f t="shared" si="60"/>
        <v>1.9701703622420876E-2</v>
      </c>
      <c r="N173" s="43">
        <f t="shared" si="61"/>
        <v>4.6508851781289282</v>
      </c>
      <c r="O173" s="43">
        <f t="shared" si="62"/>
        <v>4.6508851781289282</v>
      </c>
      <c r="P173" s="52">
        <f t="shared" si="78"/>
        <v>30.834759603887136</v>
      </c>
      <c r="Q173" s="52">
        <f t="shared" si="69"/>
        <v>50.001871117894417</v>
      </c>
      <c r="R173" s="54">
        <f t="shared" si="79"/>
        <v>8.8031107970115379</v>
      </c>
      <c r="S173" s="54">
        <f t="shared" si="70"/>
        <v>81.335290281027866</v>
      </c>
      <c r="T173" s="54">
        <f t="shared" si="71"/>
        <v>35.485644782016067</v>
      </c>
      <c r="U173" s="54">
        <f t="shared" si="72"/>
        <v>45.849645499011814</v>
      </c>
      <c r="V173" s="54">
        <f t="shared" si="63"/>
        <v>347.84168457168244</v>
      </c>
      <c r="W173" s="54">
        <f t="shared" si="64"/>
        <v>621.75702395840119</v>
      </c>
      <c r="X173" s="54">
        <f t="shared" si="65"/>
        <v>803.34848951260017</v>
      </c>
      <c r="Y173" s="54">
        <f t="shared" si="73"/>
        <v>1425.1055134710014</v>
      </c>
      <c r="Z173" s="43">
        <f t="shared" si="80"/>
        <v>22.550000000000004</v>
      </c>
      <c r="AA173" s="54">
        <f t="shared" si="81"/>
        <v>36.26818697830862</v>
      </c>
      <c r="AB173" s="54">
        <f t="shared" si="74"/>
        <v>50.001871117894417</v>
      </c>
      <c r="AC173" s="54">
        <f t="shared" si="66"/>
        <v>36.26818697830862</v>
      </c>
    </row>
    <row r="174" spans="1:29" x14ac:dyDescent="0.25">
      <c r="A174" s="61">
        <f t="shared" si="67"/>
        <v>3.5218881482507798</v>
      </c>
      <c r="B174" s="43">
        <f t="shared" si="75"/>
        <v>412.5</v>
      </c>
      <c r="C174" s="42">
        <f t="shared" si="83"/>
        <v>203.52979999999997</v>
      </c>
      <c r="D174" s="51">
        <f t="shared" si="83"/>
        <v>800</v>
      </c>
      <c r="E174" s="56">
        <f t="shared" si="83"/>
        <v>0.2</v>
      </c>
      <c r="F174" s="57">
        <f t="shared" si="83"/>
        <v>980.23210993750001</v>
      </c>
      <c r="G174" s="58">
        <f t="shared" si="83"/>
        <v>2.6584931595742973E-4</v>
      </c>
      <c r="H174" s="58">
        <f t="shared" si="83"/>
        <v>4.3110319016750285E-4</v>
      </c>
      <c r="I174" s="48">
        <f t="shared" si="83"/>
        <v>203.52979999999997</v>
      </c>
      <c r="J174" s="49">
        <f t="shared" si="76"/>
        <v>3.2534631569785533E-2</v>
      </c>
      <c r="K174" s="50">
        <f t="shared" si="77"/>
        <v>3.5218881482507798</v>
      </c>
      <c r="L174" s="51">
        <f t="shared" si="59"/>
        <v>2642998.6574651906</v>
      </c>
      <c r="M174" s="49">
        <f t="shared" si="60"/>
        <v>1.9700790428844751E-2</v>
      </c>
      <c r="N174" s="43">
        <f t="shared" si="61"/>
        <v>4.7075580010162623</v>
      </c>
      <c r="O174" s="43">
        <f t="shared" si="62"/>
        <v>4.7075580010162623</v>
      </c>
      <c r="P174" s="52">
        <f t="shared" si="78"/>
        <v>31.022776430740109</v>
      </c>
      <c r="Q174" s="52">
        <f t="shared" si="69"/>
        <v>50.306760575930355</v>
      </c>
      <c r="R174" s="54">
        <f t="shared" si="79"/>
        <v>8.8031107970115379</v>
      </c>
      <c r="S174" s="54">
        <f t="shared" si="70"/>
        <v>81.941542211691441</v>
      </c>
      <c r="T174" s="54">
        <f t="shared" si="71"/>
        <v>35.730334431756368</v>
      </c>
      <c r="U174" s="54">
        <f t="shared" si="72"/>
        <v>46.21120777993508</v>
      </c>
      <c r="V174" s="54">
        <f t="shared" si="63"/>
        <v>350.24021108813048</v>
      </c>
      <c r="W174" s="54">
        <f t="shared" si="64"/>
        <v>629.86166466237182</v>
      </c>
      <c r="X174" s="54">
        <f t="shared" si="65"/>
        <v>814.62064996680431</v>
      </c>
      <c r="Y174" s="54">
        <f t="shared" si="73"/>
        <v>1444.482314629176</v>
      </c>
      <c r="Z174" s="43">
        <f t="shared" si="80"/>
        <v>22.687500000000004</v>
      </c>
      <c r="AA174" s="54">
        <f t="shared" si="81"/>
        <v>36.01981398909443</v>
      </c>
      <c r="AB174" s="54">
        <f t="shared" si="74"/>
        <v>50.306760575930355</v>
      </c>
      <c r="AC174" s="54">
        <f t="shared" si="66"/>
        <v>36.01981398909443</v>
      </c>
    </row>
    <row r="175" spans="1:29" x14ac:dyDescent="0.25">
      <c r="A175" s="61">
        <f t="shared" si="67"/>
        <v>3.543232924906845</v>
      </c>
      <c r="B175" s="43">
        <f t="shared" si="75"/>
        <v>415</v>
      </c>
      <c r="C175" s="42">
        <f t="shared" si="83"/>
        <v>203.52979999999997</v>
      </c>
      <c r="D175" s="51">
        <f t="shared" si="83"/>
        <v>800</v>
      </c>
      <c r="E175" s="56">
        <f t="shared" si="83"/>
        <v>0.2</v>
      </c>
      <c r="F175" s="57">
        <f t="shared" si="83"/>
        <v>980.23210993750001</v>
      </c>
      <c r="G175" s="58">
        <f t="shared" si="83"/>
        <v>2.6584931595742973E-4</v>
      </c>
      <c r="H175" s="58">
        <f t="shared" si="83"/>
        <v>4.3110319016750285E-4</v>
      </c>
      <c r="I175" s="48">
        <f t="shared" si="83"/>
        <v>203.52979999999997</v>
      </c>
      <c r="J175" s="49">
        <f t="shared" si="76"/>
        <v>3.2534631569785533E-2</v>
      </c>
      <c r="K175" s="50">
        <f t="shared" si="77"/>
        <v>3.543232924906845</v>
      </c>
      <c r="L175" s="51">
        <f t="shared" si="59"/>
        <v>2659016.8311467972</v>
      </c>
      <c r="M175" s="49">
        <f t="shared" si="60"/>
        <v>1.9699887582405151E-2</v>
      </c>
      <c r="N175" s="43">
        <f t="shared" si="61"/>
        <v>4.7645738626141494</v>
      </c>
      <c r="O175" s="43">
        <f t="shared" si="62"/>
        <v>4.7645738626141494</v>
      </c>
      <c r="P175" s="52">
        <f t="shared" si="78"/>
        <v>31.210793257593085</v>
      </c>
      <c r="Q175" s="52">
        <f t="shared" si="69"/>
        <v>50.611650033966306</v>
      </c>
      <c r="R175" s="54">
        <f t="shared" si="79"/>
        <v>8.8031107970115379</v>
      </c>
      <c r="S175" s="54">
        <f t="shared" si="70"/>
        <v>82.548480219776152</v>
      </c>
      <c r="T175" s="54">
        <f t="shared" si="71"/>
        <v>35.975367120207238</v>
      </c>
      <c r="U175" s="54">
        <f t="shared" si="72"/>
        <v>46.573113099568914</v>
      </c>
      <c r="V175" s="54">
        <f t="shared" si="63"/>
        <v>352.64210018016905</v>
      </c>
      <c r="W175" s="54">
        <f t="shared" si="64"/>
        <v>638.02467328572664</v>
      </c>
      <c r="X175" s="54">
        <f t="shared" si="65"/>
        <v>825.97615112483322</v>
      </c>
      <c r="Y175" s="54">
        <f t="shared" si="73"/>
        <v>1464.0008244105597</v>
      </c>
      <c r="Z175" s="43">
        <f t="shared" si="80"/>
        <v>22.825000000000003</v>
      </c>
      <c r="AA175" s="54">
        <f t="shared" si="81"/>
        <v>35.774478567505618</v>
      </c>
      <c r="AB175" s="54">
        <f t="shared" si="74"/>
        <v>50.611650033966306</v>
      </c>
      <c r="AC175" s="54">
        <f t="shared" si="66"/>
        <v>35.774478567505618</v>
      </c>
    </row>
    <row r="176" spans="1:29" x14ac:dyDescent="0.25">
      <c r="A176" s="61">
        <f t="shared" si="67"/>
        <v>3.5645777015629103</v>
      </c>
      <c r="B176" s="43">
        <f t="shared" si="75"/>
        <v>417.5</v>
      </c>
      <c r="C176" s="42">
        <f t="shared" si="83"/>
        <v>203.52979999999997</v>
      </c>
      <c r="D176" s="51">
        <f t="shared" si="83"/>
        <v>800</v>
      </c>
      <c r="E176" s="56">
        <f t="shared" si="83"/>
        <v>0.2</v>
      </c>
      <c r="F176" s="57">
        <f t="shared" si="83"/>
        <v>980.23210993750001</v>
      </c>
      <c r="G176" s="58">
        <f t="shared" si="83"/>
        <v>2.6584931595742973E-4</v>
      </c>
      <c r="H176" s="58">
        <f t="shared" si="83"/>
        <v>4.3110319016750285E-4</v>
      </c>
      <c r="I176" s="48">
        <f t="shared" si="83"/>
        <v>203.52979999999997</v>
      </c>
      <c r="J176" s="49">
        <f t="shared" si="76"/>
        <v>3.2534631569785533E-2</v>
      </c>
      <c r="K176" s="50">
        <f t="shared" si="77"/>
        <v>3.5645777015629103</v>
      </c>
      <c r="L176" s="51">
        <f t="shared" si="59"/>
        <v>2675035.0048284046</v>
      </c>
      <c r="M176" s="49">
        <f t="shared" si="60"/>
        <v>1.9698994905138326E-2</v>
      </c>
      <c r="N176" s="43">
        <f t="shared" si="61"/>
        <v>4.8219327619957113</v>
      </c>
      <c r="O176" s="43">
        <f t="shared" si="62"/>
        <v>4.8219327619957113</v>
      </c>
      <c r="P176" s="52">
        <f t="shared" si="78"/>
        <v>31.398810084446055</v>
      </c>
      <c r="Q176" s="52">
        <f t="shared" si="69"/>
        <v>50.916539492002244</v>
      </c>
      <c r="R176" s="54">
        <f t="shared" si="79"/>
        <v>8.8031107970115379</v>
      </c>
      <c r="S176" s="54">
        <f t="shared" si="70"/>
        <v>83.156104303428179</v>
      </c>
      <c r="T176" s="54">
        <f t="shared" si="71"/>
        <v>36.220742846441766</v>
      </c>
      <c r="U176" s="54">
        <f t="shared" si="72"/>
        <v>46.935361456986413</v>
      </c>
      <c r="V176" s="54">
        <f t="shared" si="63"/>
        <v>355.04735183871219</v>
      </c>
      <c r="W176" s="54">
        <f t="shared" si="64"/>
        <v>646.24615976023222</v>
      </c>
      <c r="X176" s="54">
        <f t="shared" si="65"/>
        <v>837.41510291845407</v>
      </c>
      <c r="Y176" s="54">
        <f t="shared" si="73"/>
        <v>1483.6612626786864</v>
      </c>
      <c r="Z176" s="43">
        <f t="shared" si="80"/>
        <v>22.962500000000002</v>
      </c>
      <c r="AA176" s="54">
        <f t="shared" si="81"/>
        <v>35.53212603773067</v>
      </c>
      <c r="AB176" s="54">
        <f t="shared" si="74"/>
        <v>50.916539492002244</v>
      </c>
      <c r="AC176" s="54">
        <f t="shared" si="66"/>
        <v>35.53212603773067</v>
      </c>
    </row>
    <row r="177" spans="1:29" x14ac:dyDescent="0.25">
      <c r="A177" s="61">
        <f t="shared" si="67"/>
        <v>3.5859224782189756</v>
      </c>
      <c r="B177" s="43">
        <f t="shared" si="75"/>
        <v>420</v>
      </c>
      <c r="C177" s="42">
        <f t="shared" si="83"/>
        <v>203.52979999999997</v>
      </c>
      <c r="D177" s="51">
        <f t="shared" si="83"/>
        <v>800</v>
      </c>
      <c r="E177" s="56">
        <f t="shared" si="83"/>
        <v>0.2</v>
      </c>
      <c r="F177" s="57">
        <f t="shared" si="83"/>
        <v>980.23210993750001</v>
      </c>
      <c r="G177" s="58">
        <f t="shared" si="83"/>
        <v>2.6584931595742973E-4</v>
      </c>
      <c r="H177" s="58">
        <f t="shared" si="83"/>
        <v>4.3110319016750285E-4</v>
      </c>
      <c r="I177" s="48">
        <f t="shared" si="83"/>
        <v>203.52979999999997</v>
      </c>
      <c r="J177" s="49">
        <f t="shared" si="76"/>
        <v>3.2534631569785533E-2</v>
      </c>
      <c r="K177" s="50">
        <f t="shared" si="77"/>
        <v>3.5859224782189756</v>
      </c>
      <c r="L177" s="51">
        <f t="shared" si="59"/>
        <v>2691053.1785100116</v>
      </c>
      <c r="M177" s="49">
        <f t="shared" si="60"/>
        <v>1.9698112223173924E-2</v>
      </c>
      <c r="N177" s="43">
        <f t="shared" si="61"/>
        <v>4.87963469824484</v>
      </c>
      <c r="O177" s="43">
        <f t="shared" si="62"/>
        <v>4.87963469824484</v>
      </c>
      <c r="P177" s="52">
        <f t="shared" si="78"/>
        <v>31.586826911299024</v>
      </c>
      <c r="Q177" s="52">
        <f t="shared" si="69"/>
        <v>51.221428950038181</v>
      </c>
      <c r="R177" s="54">
        <f t="shared" si="79"/>
        <v>8.8031107970115379</v>
      </c>
      <c r="S177" s="54">
        <f t="shared" si="70"/>
        <v>83.764414460815345</v>
      </c>
      <c r="T177" s="54">
        <f t="shared" si="71"/>
        <v>36.466461609543863</v>
      </c>
      <c r="U177" s="54">
        <f t="shared" si="72"/>
        <v>47.297952851271489</v>
      </c>
      <c r="V177" s="54">
        <f t="shared" si="63"/>
        <v>357.45596605478022</v>
      </c>
      <c r="W177" s="54">
        <f t="shared" si="64"/>
        <v>654.52623401745393</v>
      </c>
      <c r="X177" s="54">
        <f t="shared" si="65"/>
        <v>848.93761527923198</v>
      </c>
      <c r="Y177" s="54">
        <f t="shared" si="73"/>
        <v>1503.463849296686</v>
      </c>
      <c r="Z177" s="43">
        <f t="shared" si="80"/>
        <v>23.100000000000005</v>
      </c>
      <c r="AA177" s="54">
        <f t="shared" si="81"/>
        <v>35.292703026146405</v>
      </c>
      <c r="AB177" s="54">
        <f t="shared" si="74"/>
        <v>51.221428950038181</v>
      </c>
      <c r="AC177" s="54">
        <f t="shared" si="66"/>
        <v>35.292703026146405</v>
      </c>
    </row>
    <row r="178" spans="1:29" x14ac:dyDescent="0.25">
      <c r="A178" s="61">
        <f t="shared" si="67"/>
        <v>3.6072672548750409</v>
      </c>
      <c r="B178" s="43">
        <f t="shared" si="75"/>
        <v>422.5</v>
      </c>
      <c r="C178" s="42">
        <f t="shared" si="83"/>
        <v>203.52979999999997</v>
      </c>
      <c r="D178" s="51">
        <f t="shared" si="83"/>
        <v>800</v>
      </c>
      <c r="E178" s="56">
        <f t="shared" si="83"/>
        <v>0.2</v>
      </c>
      <c r="F178" s="57">
        <f t="shared" si="83"/>
        <v>980.23210993750001</v>
      </c>
      <c r="G178" s="58">
        <f t="shared" si="83"/>
        <v>2.6584931595742973E-4</v>
      </c>
      <c r="H178" s="58">
        <f t="shared" si="83"/>
        <v>4.3110319016750285E-4</v>
      </c>
      <c r="I178" s="48">
        <f t="shared" si="83"/>
        <v>203.52979999999997</v>
      </c>
      <c r="J178" s="49">
        <f t="shared" si="76"/>
        <v>3.2534631569785533E-2</v>
      </c>
      <c r="K178" s="50">
        <f t="shared" si="77"/>
        <v>3.6072672548750409</v>
      </c>
      <c r="L178" s="51">
        <f t="shared" si="59"/>
        <v>2707071.3521916191</v>
      </c>
      <c r="M178" s="49">
        <f t="shared" si="60"/>
        <v>1.9697239366617381E-2</v>
      </c>
      <c r="N178" s="43">
        <f t="shared" si="61"/>
        <v>4.937679670456002</v>
      </c>
      <c r="O178" s="43">
        <f t="shared" si="62"/>
        <v>4.937679670456002</v>
      </c>
      <c r="P178" s="52">
        <f t="shared" si="78"/>
        <v>31.774843738151997</v>
      </c>
      <c r="Q178" s="52">
        <f t="shared" si="69"/>
        <v>51.526318408074125</v>
      </c>
      <c r="R178" s="54">
        <f t="shared" si="79"/>
        <v>8.8031107970115379</v>
      </c>
      <c r="S178" s="54">
        <f t="shared" si="70"/>
        <v>84.37341069012659</v>
      </c>
      <c r="T178" s="54">
        <f t="shared" si="71"/>
        <v>36.712523408608</v>
      </c>
      <c r="U178" s="54">
        <f t="shared" si="72"/>
        <v>47.660887281518583</v>
      </c>
      <c r="V178" s="54">
        <f t="shared" si="63"/>
        <v>359.86794281949676</v>
      </c>
      <c r="W178" s="54">
        <f t="shared" si="64"/>
        <v>662.86500598875546</v>
      </c>
      <c r="X178" s="54">
        <f t="shared" si="65"/>
        <v>860.54379813853006</v>
      </c>
      <c r="Y178" s="54">
        <f t="shared" si="73"/>
        <v>1523.4088041272855</v>
      </c>
      <c r="Z178" s="43">
        <f t="shared" si="80"/>
        <v>23.237500000000004</v>
      </c>
      <c r="AA178" s="54">
        <f t="shared" si="81"/>
        <v>35.056157422789333</v>
      </c>
      <c r="AB178" s="54">
        <f t="shared" si="74"/>
        <v>51.526318408074125</v>
      </c>
      <c r="AC178" s="54">
        <f t="shared" si="66"/>
        <v>35.056157422789333</v>
      </c>
    </row>
    <row r="179" spans="1:29" x14ac:dyDescent="0.25">
      <c r="A179" s="61">
        <f t="shared" si="67"/>
        <v>3.6286120315311066</v>
      </c>
      <c r="B179" s="43">
        <f t="shared" si="75"/>
        <v>425</v>
      </c>
      <c r="C179" s="42">
        <f t="shared" si="83"/>
        <v>203.52979999999997</v>
      </c>
      <c r="D179" s="51">
        <f t="shared" si="83"/>
        <v>800</v>
      </c>
      <c r="E179" s="56">
        <f t="shared" si="83"/>
        <v>0.2</v>
      </c>
      <c r="F179" s="57">
        <f t="shared" si="83"/>
        <v>980.23210993750001</v>
      </c>
      <c r="G179" s="58">
        <f t="shared" si="83"/>
        <v>2.6584931595742973E-4</v>
      </c>
      <c r="H179" s="58">
        <f t="shared" si="83"/>
        <v>4.3110319016750285E-4</v>
      </c>
      <c r="I179" s="48">
        <f t="shared" si="83"/>
        <v>203.52979999999997</v>
      </c>
      <c r="J179" s="49">
        <f t="shared" si="76"/>
        <v>3.2534631569785533E-2</v>
      </c>
      <c r="K179" s="50">
        <f t="shared" si="77"/>
        <v>3.6286120315311066</v>
      </c>
      <c r="L179" s="51">
        <f t="shared" si="59"/>
        <v>2723089.5258732261</v>
      </c>
      <c r="M179" s="49">
        <f t="shared" si="60"/>
        <v>1.9696376169436317E-2</v>
      </c>
      <c r="N179" s="43">
        <f t="shared" si="61"/>
        <v>4.9960676777340574</v>
      </c>
      <c r="O179" s="43">
        <f t="shared" si="62"/>
        <v>4.9960676777340574</v>
      </c>
      <c r="P179" s="52">
        <f t="shared" si="78"/>
        <v>31.962860565004959</v>
      </c>
      <c r="Q179" s="52">
        <f t="shared" si="69"/>
        <v>51.831207866110056</v>
      </c>
      <c r="R179" s="54">
        <f t="shared" si="79"/>
        <v>8.8031107970115379</v>
      </c>
      <c r="S179" s="54">
        <f t="shared" si="70"/>
        <v>84.983092989571588</v>
      </c>
      <c r="T179" s="54">
        <f t="shared" si="71"/>
        <v>36.95892824273902</v>
      </c>
      <c r="U179" s="54">
        <f t="shared" si="72"/>
        <v>48.024164746832568</v>
      </c>
      <c r="V179" s="54">
        <f t="shared" si="63"/>
        <v>362.28328212408729</v>
      </c>
      <c r="W179" s="54">
        <f t="shared" si="64"/>
        <v>671.26258560530266</v>
      </c>
      <c r="X179" s="54">
        <f t="shared" si="65"/>
        <v>872.23376142751454</v>
      </c>
      <c r="Y179" s="54">
        <f t="shared" si="73"/>
        <v>1543.4963470328171</v>
      </c>
      <c r="Z179" s="43">
        <f t="shared" si="80"/>
        <v>23.375000000000004</v>
      </c>
      <c r="AA179" s="54">
        <f t="shared" si="81"/>
        <v>34.822438344186708</v>
      </c>
      <c r="AB179" s="54">
        <f t="shared" si="74"/>
        <v>51.831207866110056</v>
      </c>
      <c r="AC179" s="54">
        <f t="shared" si="66"/>
        <v>34.822438344186708</v>
      </c>
    </row>
    <row r="180" spans="1:29" x14ac:dyDescent="0.25">
      <c r="A180" s="61">
        <f t="shared" si="67"/>
        <v>3.6499568081871718</v>
      </c>
      <c r="B180" s="43">
        <f t="shared" si="75"/>
        <v>427.5</v>
      </c>
      <c r="C180" s="42">
        <f t="shared" si="83"/>
        <v>203.52979999999997</v>
      </c>
      <c r="D180" s="51">
        <f t="shared" si="83"/>
        <v>800</v>
      </c>
      <c r="E180" s="56">
        <f t="shared" si="83"/>
        <v>0.2</v>
      </c>
      <c r="F180" s="57">
        <f t="shared" si="83"/>
        <v>980.23210993750001</v>
      </c>
      <c r="G180" s="58">
        <f t="shared" si="83"/>
        <v>2.6584931595742973E-4</v>
      </c>
      <c r="H180" s="58">
        <f t="shared" si="83"/>
        <v>4.3110319016750285E-4</v>
      </c>
      <c r="I180" s="48">
        <f t="shared" si="83"/>
        <v>203.52979999999997</v>
      </c>
      <c r="J180" s="49">
        <f t="shared" si="76"/>
        <v>3.2534631569785533E-2</v>
      </c>
      <c r="K180" s="50">
        <f t="shared" si="77"/>
        <v>3.6499568081871718</v>
      </c>
      <c r="L180" s="51">
        <f t="shared" si="59"/>
        <v>2739107.6995548331</v>
      </c>
      <c r="M180" s="49">
        <f t="shared" si="60"/>
        <v>1.9695522469350853E-2</v>
      </c>
      <c r="N180" s="43">
        <f t="shared" si="61"/>
        <v>5.0547987191940749</v>
      </c>
      <c r="O180" s="43">
        <f t="shared" si="62"/>
        <v>5.0547987191940749</v>
      </c>
      <c r="P180" s="52">
        <f t="shared" si="78"/>
        <v>32.150877391857932</v>
      </c>
      <c r="Q180" s="52">
        <f t="shared" si="69"/>
        <v>52.136097324145993</v>
      </c>
      <c r="R180" s="54">
        <f t="shared" si="79"/>
        <v>8.8031107970115379</v>
      </c>
      <c r="S180" s="54">
        <f t="shared" si="70"/>
        <v>85.593461357380534</v>
      </c>
      <c r="T180" s="54">
        <f t="shared" si="71"/>
        <v>37.205676111052007</v>
      </c>
      <c r="U180" s="54">
        <f t="shared" si="72"/>
        <v>48.387785246328534</v>
      </c>
      <c r="V180" s="54">
        <f t="shared" si="63"/>
        <v>364.70198395987745</v>
      </c>
      <c r="W180" s="54">
        <f t="shared" si="64"/>
        <v>679.71908279806553</v>
      </c>
      <c r="X180" s="54">
        <f t="shared" si="65"/>
        <v>884.00761507715583</v>
      </c>
      <c r="Y180" s="54">
        <f t="shared" si="73"/>
        <v>1563.7266978752214</v>
      </c>
      <c r="Z180" s="43">
        <f t="shared" si="80"/>
        <v>23.512500000000003</v>
      </c>
      <c r="AA180" s="54">
        <f t="shared" si="81"/>
        <v>34.59149609749182</v>
      </c>
      <c r="AB180" s="54">
        <f t="shared" si="74"/>
        <v>52.136097324145993</v>
      </c>
      <c r="AC180" s="54">
        <f t="shared" si="66"/>
        <v>34.59149609749182</v>
      </c>
    </row>
    <row r="181" spans="1:29" x14ac:dyDescent="0.25">
      <c r="A181" s="61">
        <f t="shared" si="67"/>
        <v>3.6713015848432371</v>
      </c>
      <c r="B181" s="43">
        <f t="shared" si="75"/>
        <v>430</v>
      </c>
      <c r="C181" s="42">
        <f t="shared" si="83"/>
        <v>203.52979999999997</v>
      </c>
      <c r="D181" s="51">
        <f t="shared" si="83"/>
        <v>800</v>
      </c>
      <c r="E181" s="56">
        <f t="shared" si="83"/>
        <v>0.2</v>
      </c>
      <c r="F181" s="57">
        <f t="shared" si="83"/>
        <v>980.23210993750001</v>
      </c>
      <c r="G181" s="58">
        <f t="shared" si="83"/>
        <v>2.6584931595742973E-4</v>
      </c>
      <c r="H181" s="58">
        <f t="shared" si="83"/>
        <v>4.3110319016750285E-4</v>
      </c>
      <c r="I181" s="48">
        <f t="shared" si="83"/>
        <v>203.52979999999997</v>
      </c>
      <c r="J181" s="49">
        <f t="shared" si="76"/>
        <v>3.2534631569785533E-2</v>
      </c>
      <c r="K181" s="50">
        <f t="shared" si="77"/>
        <v>3.6713015848432371</v>
      </c>
      <c r="L181" s="51">
        <f t="shared" si="59"/>
        <v>2755125.8732364406</v>
      </c>
      <c r="M181" s="49">
        <f t="shared" si="60"/>
        <v>1.9694678107727629E-2</v>
      </c>
      <c r="N181" s="43">
        <f t="shared" si="61"/>
        <v>5.1138727939611544</v>
      </c>
      <c r="O181" s="43">
        <f t="shared" si="62"/>
        <v>5.1138727939611544</v>
      </c>
      <c r="P181" s="52">
        <f t="shared" si="78"/>
        <v>32.338894218710905</v>
      </c>
      <c r="Q181" s="52">
        <f t="shared" si="69"/>
        <v>52.440986782181945</v>
      </c>
      <c r="R181" s="54">
        <f t="shared" si="79"/>
        <v>8.8031107970115379</v>
      </c>
      <c r="S181" s="54">
        <f t="shared" si="70"/>
        <v>86.204515791803615</v>
      </c>
      <c r="T181" s="54">
        <f t="shared" si="71"/>
        <v>37.452767012672062</v>
      </c>
      <c r="U181" s="54">
        <f t="shared" si="72"/>
        <v>48.75174877913156</v>
      </c>
      <c r="V181" s="54">
        <f t="shared" si="63"/>
        <v>367.12404831829133</v>
      </c>
      <c r="W181" s="54">
        <f t="shared" si="64"/>
        <v>688.23460749781987</v>
      </c>
      <c r="X181" s="54">
        <f t="shared" si="65"/>
        <v>895.86546901822965</v>
      </c>
      <c r="Y181" s="54">
        <f t="shared" si="73"/>
        <v>1584.1000765160495</v>
      </c>
      <c r="Z181" s="43">
        <f t="shared" si="80"/>
        <v>23.650000000000002</v>
      </c>
      <c r="AA181" s="54">
        <f t="shared" si="81"/>
        <v>34.363282145870471</v>
      </c>
      <c r="AB181" s="54">
        <f t="shared" si="74"/>
        <v>52.440986782181945</v>
      </c>
      <c r="AC181" s="54">
        <f t="shared" si="66"/>
        <v>34.363282145870471</v>
      </c>
    </row>
    <row r="182" spans="1:29" x14ac:dyDescent="0.25">
      <c r="A182" s="61">
        <f t="shared" si="67"/>
        <v>3.6926463614993024</v>
      </c>
      <c r="B182" s="43">
        <f t="shared" si="75"/>
        <v>432.5</v>
      </c>
      <c r="C182" s="42">
        <f t="shared" si="83"/>
        <v>203.52979999999997</v>
      </c>
      <c r="D182" s="51">
        <f t="shared" si="83"/>
        <v>800</v>
      </c>
      <c r="E182" s="56">
        <f t="shared" si="83"/>
        <v>0.2</v>
      </c>
      <c r="F182" s="57">
        <f t="shared" si="83"/>
        <v>980.23210993750001</v>
      </c>
      <c r="G182" s="58">
        <f t="shared" si="83"/>
        <v>2.6584931595742973E-4</v>
      </c>
      <c r="H182" s="58">
        <f t="shared" si="83"/>
        <v>4.3110319016750285E-4</v>
      </c>
      <c r="I182" s="48">
        <f t="shared" si="83"/>
        <v>203.52979999999997</v>
      </c>
      <c r="J182" s="49">
        <f t="shared" si="76"/>
        <v>3.2534631569785533E-2</v>
      </c>
      <c r="K182" s="50">
        <f t="shared" si="77"/>
        <v>3.6926463614993024</v>
      </c>
      <c r="L182" s="51">
        <f t="shared" si="59"/>
        <v>2771144.0469180481</v>
      </c>
      <c r="M182" s="49">
        <f t="shared" si="60"/>
        <v>1.9693842929477422E-2</v>
      </c>
      <c r="N182" s="43">
        <f t="shared" si="61"/>
        <v>5.173289901170266</v>
      </c>
      <c r="O182" s="43">
        <f t="shared" si="62"/>
        <v>5.173289901170266</v>
      </c>
      <c r="P182" s="52">
        <f t="shared" si="78"/>
        <v>32.526911045563885</v>
      </c>
      <c r="Q182" s="52">
        <f t="shared" si="69"/>
        <v>52.745876240217889</v>
      </c>
      <c r="R182" s="54">
        <f t="shared" si="79"/>
        <v>8.8031107970115379</v>
      </c>
      <c r="S182" s="54">
        <f t="shared" si="70"/>
        <v>86.816256291110776</v>
      </c>
      <c r="T182" s="54">
        <f t="shared" si="71"/>
        <v>37.700200946734149</v>
      </c>
      <c r="U182" s="54">
        <f t="shared" si="72"/>
        <v>49.116055344376619</v>
      </c>
      <c r="V182" s="54">
        <f t="shared" si="63"/>
        <v>369.54947519084948</v>
      </c>
      <c r="W182" s="54">
        <f t="shared" si="64"/>
        <v>696.80926963515037</v>
      </c>
      <c r="X182" s="54">
        <f t="shared" si="65"/>
        <v>907.80743318131977</v>
      </c>
      <c r="Y182" s="54">
        <f t="shared" si="73"/>
        <v>1604.61670281647</v>
      </c>
      <c r="Z182" s="43">
        <f t="shared" si="80"/>
        <v>23.787500000000005</v>
      </c>
      <c r="AA182" s="54">
        <f t="shared" si="81"/>
        <v>34.137749075087868</v>
      </c>
      <c r="AB182" s="54">
        <f t="shared" si="74"/>
        <v>52.745876240217889</v>
      </c>
      <c r="AC182" s="54">
        <f t="shared" si="66"/>
        <v>34.137749075087868</v>
      </c>
    </row>
    <row r="183" spans="1:29" x14ac:dyDescent="0.25">
      <c r="A183" s="61">
        <f t="shared" si="67"/>
        <v>3.7139911381553676</v>
      </c>
      <c r="B183" s="43">
        <f t="shared" si="75"/>
        <v>435</v>
      </c>
      <c r="C183" s="42">
        <f t="shared" si="83"/>
        <v>203.52979999999997</v>
      </c>
      <c r="D183" s="51">
        <f t="shared" si="83"/>
        <v>800</v>
      </c>
      <c r="E183" s="56">
        <f t="shared" si="83"/>
        <v>0.2</v>
      </c>
      <c r="F183" s="57">
        <f t="shared" si="83"/>
        <v>980.23210993750001</v>
      </c>
      <c r="G183" s="58">
        <f t="shared" si="83"/>
        <v>2.6584931595742973E-4</v>
      </c>
      <c r="H183" s="58">
        <f t="shared" si="83"/>
        <v>4.3110319016750285E-4</v>
      </c>
      <c r="I183" s="48">
        <f t="shared" si="83"/>
        <v>203.52979999999997</v>
      </c>
      <c r="J183" s="49">
        <f t="shared" si="76"/>
        <v>3.2534631569785533E-2</v>
      </c>
      <c r="K183" s="50">
        <f t="shared" si="77"/>
        <v>3.7139911381553676</v>
      </c>
      <c r="L183" s="51">
        <f t="shared" si="59"/>
        <v>2787162.2205996546</v>
      </c>
      <c r="M183" s="49">
        <f t="shared" si="60"/>
        <v>1.9693016782956197E-2</v>
      </c>
      <c r="N183" s="43">
        <f t="shared" si="61"/>
        <v>5.2330500399660647</v>
      </c>
      <c r="O183" s="43">
        <f t="shared" si="62"/>
        <v>5.2330500399660647</v>
      </c>
      <c r="P183" s="52">
        <f t="shared" si="78"/>
        <v>32.714927872416844</v>
      </c>
      <c r="Q183" s="52">
        <f t="shared" si="69"/>
        <v>53.050765698253826</v>
      </c>
      <c r="R183" s="54">
        <f t="shared" si="79"/>
        <v>8.8031107970115379</v>
      </c>
      <c r="S183" s="54">
        <f t="shared" si="70"/>
        <v>87.428682853591255</v>
      </c>
      <c r="T183" s="54">
        <f t="shared" si="71"/>
        <v>37.94797791238291</v>
      </c>
      <c r="U183" s="54">
        <f t="shared" si="72"/>
        <v>49.480704941208359</v>
      </c>
      <c r="V183" s="54">
        <f t="shared" si="63"/>
        <v>371.97826456916744</v>
      </c>
      <c r="W183" s="54">
        <f t="shared" si="64"/>
        <v>705.44317914045166</v>
      </c>
      <c r="X183" s="54">
        <f t="shared" si="65"/>
        <v>919.83361749682194</v>
      </c>
      <c r="Y183" s="54">
        <f t="shared" si="73"/>
        <v>1625.2767966372735</v>
      </c>
      <c r="Z183" s="43">
        <f t="shared" si="80"/>
        <v>23.925000000000004</v>
      </c>
      <c r="AA183" s="54">
        <f t="shared" si="81"/>
        <v>33.914850561247839</v>
      </c>
      <c r="AB183" s="54">
        <f t="shared" si="74"/>
        <v>53.050765698253826</v>
      </c>
      <c r="AC183" s="54">
        <f t="shared" si="66"/>
        <v>33.914850561247839</v>
      </c>
    </row>
    <row r="184" spans="1:29" x14ac:dyDescent="0.25">
      <c r="A184" s="61">
        <f t="shared" si="67"/>
        <v>3.7353359148114329</v>
      </c>
      <c r="B184" s="43">
        <f t="shared" si="75"/>
        <v>437.5</v>
      </c>
      <c r="C184" s="42">
        <f t="shared" si="83"/>
        <v>203.52979999999997</v>
      </c>
      <c r="D184" s="51">
        <f t="shared" si="83"/>
        <v>800</v>
      </c>
      <c r="E184" s="56">
        <f t="shared" si="83"/>
        <v>0.2</v>
      </c>
      <c r="F184" s="57">
        <f t="shared" si="83"/>
        <v>980.23210993750001</v>
      </c>
      <c r="G184" s="58">
        <f t="shared" si="83"/>
        <v>2.6584931595742973E-4</v>
      </c>
      <c r="H184" s="58">
        <f t="shared" si="83"/>
        <v>4.3110319016750285E-4</v>
      </c>
      <c r="I184" s="48">
        <f t="shared" si="83"/>
        <v>203.52979999999997</v>
      </c>
      <c r="J184" s="49">
        <f t="shared" si="76"/>
        <v>3.2534631569785533E-2</v>
      </c>
      <c r="K184" s="50">
        <f t="shared" si="77"/>
        <v>3.7353359148114329</v>
      </c>
      <c r="L184" s="51">
        <f t="shared" si="59"/>
        <v>2803180.3942812621</v>
      </c>
      <c r="M184" s="49">
        <f t="shared" si="60"/>
        <v>1.9692199519869474E-2</v>
      </c>
      <c r="N184" s="43">
        <f t="shared" si="61"/>
        <v>5.2931532095027354</v>
      </c>
      <c r="O184" s="43">
        <f t="shared" si="62"/>
        <v>5.2931532095027354</v>
      </c>
      <c r="P184" s="52">
        <f t="shared" si="78"/>
        <v>32.902944699269817</v>
      </c>
      <c r="Q184" s="52">
        <f t="shared" si="69"/>
        <v>53.355655156289785</v>
      </c>
      <c r="R184" s="54">
        <f t="shared" si="79"/>
        <v>8.8031107970115379</v>
      </c>
      <c r="S184" s="54">
        <f t="shared" si="70"/>
        <v>88.041795477553535</v>
      </c>
      <c r="T184" s="54">
        <f t="shared" si="71"/>
        <v>38.196097908772551</v>
      </c>
      <c r="U184" s="54">
        <f t="shared" si="72"/>
        <v>49.845697568780977</v>
      </c>
      <c r="V184" s="54">
        <f t="shared" si="63"/>
        <v>374.41041644495448</v>
      </c>
      <c r="W184" s="54">
        <f t="shared" si="64"/>
        <v>714.13644594393122</v>
      </c>
      <c r="X184" s="54">
        <f t="shared" si="65"/>
        <v>931.94413189494333</v>
      </c>
      <c r="Y184" s="54">
        <f t="shared" si="73"/>
        <v>1646.0805778388744</v>
      </c>
      <c r="Z184" s="43">
        <f t="shared" si="80"/>
        <v>24.062500000000004</v>
      </c>
      <c r="AA184" s="54">
        <f t="shared" si="81"/>
        <v>33.694541339638079</v>
      </c>
      <c r="AB184" s="54">
        <f t="shared" si="74"/>
        <v>53.355655156289785</v>
      </c>
      <c r="AC184" s="54">
        <f t="shared" si="66"/>
        <v>33.694541339638079</v>
      </c>
    </row>
    <row r="185" spans="1:29" x14ac:dyDescent="0.25">
      <c r="A185" s="61">
        <f t="shared" si="67"/>
        <v>3.7566806914674982</v>
      </c>
      <c r="B185" s="43">
        <f t="shared" si="75"/>
        <v>440</v>
      </c>
      <c r="C185" s="42">
        <f t="shared" si="83"/>
        <v>203.52979999999997</v>
      </c>
      <c r="D185" s="51">
        <f t="shared" si="83"/>
        <v>800</v>
      </c>
      <c r="E185" s="56">
        <f t="shared" si="83"/>
        <v>0.2</v>
      </c>
      <c r="F185" s="57">
        <f t="shared" si="83"/>
        <v>980.23210993750001</v>
      </c>
      <c r="G185" s="58">
        <f t="shared" si="83"/>
        <v>2.6584931595742973E-4</v>
      </c>
      <c r="H185" s="58">
        <f t="shared" si="83"/>
        <v>4.3110319016750285E-4</v>
      </c>
      <c r="I185" s="48">
        <f t="shared" si="83"/>
        <v>203.52979999999997</v>
      </c>
      <c r="J185" s="49">
        <f t="shared" si="76"/>
        <v>3.2534631569785533E-2</v>
      </c>
      <c r="K185" s="50">
        <f t="shared" si="77"/>
        <v>3.7566806914674982</v>
      </c>
      <c r="L185" s="51">
        <f t="shared" si="59"/>
        <v>2819198.5679628695</v>
      </c>
      <c r="M185" s="49">
        <f t="shared" si="60"/>
        <v>1.9691390995179883E-2</v>
      </c>
      <c r="N185" s="43">
        <f t="shared" si="61"/>
        <v>5.3535994089438326</v>
      </c>
      <c r="O185" s="43">
        <f t="shared" si="62"/>
        <v>5.3535994089438326</v>
      </c>
      <c r="P185" s="52">
        <f t="shared" si="78"/>
        <v>33.09096152612279</v>
      </c>
      <c r="Q185" s="52">
        <f t="shared" si="69"/>
        <v>53.660544614325723</v>
      </c>
      <c r="R185" s="54">
        <f t="shared" si="79"/>
        <v>8.8031107970115379</v>
      </c>
      <c r="S185" s="54">
        <f t="shared" si="70"/>
        <v>88.655594161324629</v>
      </c>
      <c r="T185" s="54">
        <f t="shared" si="71"/>
        <v>38.444560935066619</v>
      </c>
      <c r="U185" s="54">
        <f t="shared" si="72"/>
        <v>50.21103322625801</v>
      </c>
      <c r="V185" s="54">
        <f t="shared" si="63"/>
        <v>376.8459308100114</v>
      </c>
      <c r="W185" s="54">
        <f t="shared" si="64"/>
        <v>722.88917997561168</v>
      </c>
      <c r="X185" s="54">
        <f t="shared" si="65"/>
        <v>944.1390863057062</v>
      </c>
      <c r="Y185" s="54">
        <f t="shared" si="73"/>
        <v>1667.0282662813179</v>
      </c>
      <c r="Z185" s="43">
        <f t="shared" si="80"/>
        <v>24.200000000000003</v>
      </c>
      <c r="AA185" s="54">
        <f t="shared" si="81"/>
        <v>33.47677717463754</v>
      </c>
      <c r="AB185" s="54">
        <f t="shared" si="74"/>
        <v>53.660544614325723</v>
      </c>
      <c r="AC185" s="54">
        <f t="shared" si="66"/>
        <v>33.47677717463754</v>
      </c>
    </row>
    <row r="186" spans="1:29" x14ac:dyDescent="0.25">
      <c r="A186" s="61">
        <f t="shared" si="67"/>
        <v>3.7780254681235639</v>
      </c>
      <c r="B186" s="43">
        <f t="shared" si="75"/>
        <v>442.5</v>
      </c>
      <c r="C186" s="42">
        <f t="shared" si="83"/>
        <v>203.52979999999997</v>
      </c>
      <c r="D186" s="51">
        <f t="shared" si="83"/>
        <v>800</v>
      </c>
      <c r="E186" s="56">
        <f t="shared" si="83"/>
        <v>0.2</v>
      </c>
      <c r="F186" s="57">
        <f t="shared" si="83"/>
        <v>980.23210993750001</v>
      </c>
      <c r="G186" s="58">
        <f t="shared" si="83"/>
        <v>2.6584931595742973E-4</v>
      </c>
      <c r="H186" s="58">
        <f t="shared" si="83"/>
        <v>4.3110319016750285E-4</v>
      </c>
      <c r="I186" s="48">
        <f t="shared" si="83"/>
        <v>203.52979999999997</v>
      </c>
      <c r="J186" s="49">
        <f t="shared" si="76"/>
        <v>3.2534631569785533E-2</v>
      </c>
      <c r="K186" s="50">
        <f t="shared" si="77"/>
        <v>3.7780254681235639</v>
      </c>
      <c r="L186" s="51">
        <f t="shared" si="59"/>
        <v>2835216.741644477</v>
      </c>
      <c r="M186" s="49">
        <f t="shared" si="60"/>
        <v>1.9690591067017729E-2</v>
      </c>
      <c r="N186" s="43">
        <f t="shared" si="61"/>
        <v>5.4143886374621113</v>
      </c>
      <c r="O186" s="43">
        <f t="shared" si="62"/>
        <v>5.4143886374621113</v>
      </c>
      <c r="P186" s="52">
        <f t="shared" si="78"/>
        <v>33.278978352975763</v>
      </c>
      <c r="Q186" s="52">
        <f t="shared" si="69"/>
        <v>53.96543407236166</v>
      </c>
      <c r="R186" s="54">
        <f t="shared" si="79"/>
        <v>8.8031107970115379</v>
      </c>
      <c r="S186" s="54">
        <f t="shared" si="70"/>
        <v>89.270078903250109</v>
      </c>
      <c r="T186" s="54">
        <f t="shared" si="71"/>
        <v>38.693366990437873</v>
      </c>
      <c r="U186" s="54">
        <f t="shared" si="72"/>
        <v>50.576711912812229</v>
      </c>
      <c r="V186" s="54">
        <f t="shared" si="63"/>
        <v>379.2848076562293</v>
      </c>
      <c r="W186" s="54">
        <f t="shared" si="64"/>
        <v>731.70149116533139</v>
      </c>
      <c r="X186" s="54">
        <f t="shared" si="65"/>
        <v>956.41859065894914</v>
      </c>
      <c r="Y186" s="54">
        <f t="shared" si="73"/>
        <v>1688.1200818242805</v>
      </c>
      <c r="Z186" s="43">
        <f t="shared" si="80"/>
        <v>24.337500000000002</v>
      </c>
      <c r="AA186" s="54">
        <f t="shared" si="81"/>
        <v>33.261514830644003</v>
      </c>
      <c r="AB186" s="54">
        <f t="shared" si="74"/>
        <v>53.96543407236166</v>
      </c>
      <c r="AC186" s="54">
        <f t="shared" si="66"/>
        <v>33.261514830644003</v>
      </c>
    </row>
    <row r="187" spans="1:29" x14ac:dyDescent="0.25">
      <c r="A187" s="61">
        <f t="shared" si="67"/>
        <v>3.7993702447796291</v>
      </c>
      <c r="B187" s="43">
        <f t="shared" si="75"/>
        <v>445</v>
      </c>
      <c r="C187" s="42">
        <f t="shared" ref="C187:I202" si="84">C186</f>
        <v>203.52979999999997</v>
      </c>
      <c r="D187" s="51">
        <f t="shared" si="84"/>
        <v>800</v>
      </c>
      <c r="E187" s="56">
        <f t="shared" si="84"/>
        <v>0.2</v>
      </c>
      <c r="F187" s="57">
        <f t="shared" si="84"/>
        <v>980.23210993750001</v>
      </c>
      <c r="G187" s="58">
        <f t="shared" si="84"/>
        <v>2.6584931595742973E-4</v>
      </c>
      <c r="H187" s="58">
        <f t="shared" si="84"/>
        <v>4.3110319016750285E-4</v>
      </c>
      <c r="I187" s="48">
        <f t="shared" si="84"/>
        <v>203.52979999999997</v>
      </c>
      <c r="J187" s="49">
        <f t="shared" si="76"/>
        <v>3.2534631569785533E-2</v>
      </c>
      <c r="K187" s="50">
        <f t="shared" si="77"/>
        <v>3.7993702447796291</v>
      </c>
      <c r="L187" s="51">
        <f t="shared" si="59"/>
        <v>2851234.9153260835</v>
      </c>
      <c r="M187" s="49">
        <f t="shared" si="60"/>
        <v>1.9689799596594573E-2</v>
      </c>
      <c r="N187" s="43">
        <f t="shared" si="61"/>
        <v>5.4755208942393923</v>
      </c>
      <c r="O187" s="43">
        <f t="shared" si="62"/>
        <v>5.4755208942393923</v>
      </c>
      <c r="P187" s="52">
        <f t="shared" si="78"/>
        <v>33.466995179828729</v>
      </c>
      <c r="Q187" s="52">
        <f t="shared" si="69"/>
        <v>54.270323530397604</v>
      </c>
      <c r="R187" s="54">
        <f t="shared" si="79"/>
        <v>8.8031107970115379</v>
      </c>
      <c r="S187" s="54">
        <f t="shared" si="70"/>
        <v>89.885249701693581</v>
      </c>
      <c r="T187" s="54">
        <f t="shared" si="71"/>
        <v>38.942516074068124</v>
      </c>
      <c r="U187" s="54">
        <f t="shared" si="72"/>
        <v>50.942733627625458</v>
      </c>
      <c r="V187" s="54">
        <f t="shared" si="63"/>
        <v>381.72704697558805</v>
      </c>
      <c r="W187" s="54">
        <f t="shared" si="64"/>
        <v>740.57348944274861</v>
      </c>
      <c r="X187" s="54">
        <f t="shared" si="65"/>
        <v>968.78275488433042</v>
      </c>
      <c r="Y187" s="54">
        <f t="shared" si="73"/>
        <v>1709.3562443270789</v>
      </c>
      <c r="Z187" s="43">
        <f t="shared" si="80"/>
        <v>24.475000000000005</v>
      </c>
      <c r="AA187" s="54">
        <f t="shared" si="81"/>
        <v>33.048712043981546</v>
      </c>
      <c r="AB187" s="54">
        <f t="shared" si="74"/>
        <v>54.270323530397604</v>
      </c>
      <c r="AC187" s="54">
        <f t="shared" si="66"/>
        <v>33.048712043981546</v>
      </c>
    </row>
    <row r="188" spans="1:29" x14ac:dyDescent="0.25">
      <c r="A188" s="61">
        <f t="shared" si="67"/>
        <v>3.8207150214356944</v>
      </c>
      <c r="B188" s="43">
        <f t="shared" si="75"/>
        <v>447.5</v>
      </c>
      <c r="C188" s="42">
        <f t="shared" si="84"/>
        <v>203.52979999999997</v>
      </c>
      <c r="D188" s="51">
        <f t="shared" si="84"/>
        <v>800</v>
      </c>
      <c r="E188" s="56">
        <f t="shared" si="84"/>
        <v>0.2</v>
      </c>
      <c r="F188" s="57">
        <f t="shared" si="84"/>
        <v>980.23210993750001</v>
      </c>
      <c r="G188" s="58">
        <f t="shared" si="84"/>
        <v>2.6584931595742973E-4</v>
      </c>
      <c r="H188" s="58">
        <f t="shared" si="84"/>
        <v>4.3110319016750285E-4</v>
      </c>
      <c r="I188" s="48">
        <f t="shared" si="84"/>
        <v>203.52979999999997</v>
      </c>
      <c r="J188" s="49">
        <f t="shared" si="76"/>
        <v>3.2534631569785533E-2</v>
      </c>
      <c r="K188" s="50">
        <f t="shared" si="77"/>
        <v>3.8207150214356944</v>
      </c>
      <c r="L188" s="51">
        <f t="shared" si="59"/>
        <v>2867253.089007691</v>
      </c>
      <c r="M188" s="49">
        <f t="shared" si="60"/>
        <v>1.9689016448119573E-2</v>
      </c>
      <c r="N188" s="43">
        <f t="shared" si="61"/>
        <v>5.5369961784663939</v>
      </c>
      <c r="O188" s="43">
        <f t="shared" si="62"/>
        <v>5.5369961784663939</v>
      </c>
      <c r="P188" s="52">
        <f t="shared" si="78"/>
        <v>33.655012006681694</v>
      </c>
      <c r="Q188" s="52">
        <f t="shared" si="69"/>
        <v>54.575212988433549</v>
      </c>
      <c r="R188" s="54">
        <f t="shared" si="79"/>
        <v>8.8031107970115379</v>
      </c>
      <c r="S188" s="54">
        <f t="shared" si="70"/>
        <v>90.501106555036486</v>
      </c>
      <c r="T188" s="54">
        <f t="shared" si="71"/>
        <v>39.19200818514809</v>
      </c>
      <c r="U188" s="54">
        <f t="shared" si="72"/>
        <v>51.309098369888403</v>
      </c>
      <c r="V188" s="54">
        <f t="shared" si="63"/>
        <v>384.1726487601548</v>
      </c>
      <c r="W188" s="54">
        <f t="shared" si="64"/>
        <v>749.50528473734062</v>
      </c>
      <c r="X188" s="54">
        <f t="shared" si="65"/>
        <v>981.2316889113273</v>
      </c>
      <c r="Y188" s="54">
        <f t="shared" si="73"/>
        <v>1730.736973648668</v>
      </c>
      <c r="Z188" s="43">
        <f t="shared" si="80"/>
        <v>24.612500000000004</v>
      </c>
      <c r="AA188" s="54">
        <f t="shared" si="81"/>
        <v>32.838327495749816</v>
      </c>
      <c r="AB188" s="54">
        <f t="shared" si="74"/>
        <v>54.575212988433549</v>
      </c>
      <c r="AC188" s="54">
        <f t="shared" si="66"/>
        <v>32.838327495749816</v>
      </c>
    </row>
    <row r="189" spans="1:29" x14ac:dyDescent="0.25">
      <c r="A189" s="61">
        <f t="shared" si="67"/>
        <v>3.8420597980917597</v>
      </c>
      <c r="B189" s="43">
        <f t="shared" si="75"/>
        <v>450</v>
      </c>
      <c r="C189" s="42">
        <f t="shared" si="84"/>
        <v>203.52979999999997</v>
      </c>
      <c r="D189" s="51">
        <f t="shared" si="84"/>
        <v>800</v>
      </c>
      <c r="E189" s="56">
        <f t="shared" si="84"/>
        <v>0.2</v>
      </c>
      <c r="F189" s="57">
        <f t="shared" si="84"/>
        <v>980.23210993750001</v>
      </c>
      <c r="G189" s="58">
        <f t="shared" si="84"/>
        <v>2.6584931595742973E-4</v>
      </c>
      <c r="H189" s="58">
        <f t="shared" si="84"/>
        <v>4.3110319016750285E-4</v>
      </c>
      <c r="I189" s="48">
        <f t="shared" si="84"/>
        <v>203.52979999999997</v>
      </c>
      <c r="J189" s="49">
        <f t="shared" si="76"/>
        <v>3.2534631569785533E-2</v>
      </c>
      <c r="K189" s="50">
        <f t="shared" si="77"/>
        <v>3.8420597980917597</v>
      </c>
      <c r="L189" s="51">
        <f t="shared" si="59"/>
        <v>2883271.2626892985</v>
      </c>
      <c r="M189" s="49">
        <f t="shared" si="60"/>
        <v>1.9688241488718564E-2</v>
      </c>
      <c r="N189" s="43">
        <f t="shared" si="61"/>
        <v>5.5988144893425948</v>
      </c>
      <c r="O189" s="43">
        <f t="shared" si="62"/>
        <v>5.5988144893425948</v>
      </c>
      <c r="P189" s="52">
        <f t="shared" si="78"/>
        <v>33.843028833534675</v>
      </c>
      <c r="Q189" s="52">
        <f t="shared" si="69"/>
        <v>54.880102446469486</v>
      </c>
      <c r="R189" s="54">
        <f t="shared" si="79"/>
        <v>8.8031107970115379</v>
      </c>
      <c r="S189" s="54">
        <f t="shared" si="70"/>
        <v>91.1176494616778</v>
      </c>
      <c r="T189" s="54">
        <f t="shared" si="71"/>
        <v>39.441843322877268</v>
      </c>
      <c r="U189" s="54">
        <f t="shared" si="72"/>
        <v>51.675806138800539</v>
      </c>
      <c r="V189" s="54">
        <f t="shared" si="63"/>
        <v>386.62161300208282</v>
      </c>
      <c r="W189" s="54">
        <f t="shared" si="64"/>
        <v>758.49698697840893</v>
      </c>
      <c r="X189" s="54">
        <f t="shared" si="65"/>
        <v>993.76550266924096</v>
      </c>
      <c r="Y189" s="54">
        <f t="shared" si="73"/>
        <v>1752.26248964765</v>
      </c>
      <c r="Z189" s="43">
        <f t="shared" si="80"/>
        <v>24.750000000000004</v>
      </c>
      <c r="AA189" s="54">
        <f t="shared" si="81"/>
        <v>32.630320785578185</v>
      </c>
      <c r="AB189" s="54">
        <f t="shared" si="74"/>
        <v>54.880102446469486</v>
      </c>
      <c r="AC189" s="54">
        <f t="shared" si="66"/>
        <v>32.630320785578185</v>
      </c>
    </row>
    <row r="190" spans="1:29" x14ac:dyDescent="0.25">
      <c r="A190" s="61">
        <f t="shared" si="67"/>
        <v>3.8634045747478249</v>
      </c>
      <c r="B190" s="43">
        <f t="shared" si="75"/>
        <v>452.5</v>
      </c>
      <c r="C190" s="42">
        <f t="shared" si="84"/>
        <v>203.52979999999997</v>
      </c>
      <c r="D190" s="51">
        <f t="shared" si="84"/>
        <v>800</v>
      </c>
      <c r="E190" s="56">
        <f t="shared" si="84"/>
        <v>0.2</v>
      </c>
      <c r="F190" s="57">
        <f t="shared" si="84"/>
        <v>980.23210993750001</v>
      </c>
      <c r="G190" s="58">
        <f t="shared" si="84"/>
        <v>2.6584931595742973E-4</v>
      </c>
      <c r="H190" s="58">
        <f t="shared" si="84"/>
        <v>4.3110319016750285E-4</v>
      </c>
      <c r="I190" s="48">
        <f t="shared" si="84"/>
        <v>203.52979999999997</v>
      </c>
      <c r="J190" s="49">
        <f t="shared" si="76"/>
        <v>3.2534631569785533E-2</v>
      </c>
      <c r="K190" s="50">
        <f t="shared" si="77"/>
        <v>3.8634045747478249</v>
      </c>
      <c r="L190" s="51">
        <f t="shared" si="59"/>
        <v>2899289.4363709055</v>
      </c>
      <c r="M190" s="49">
        <f t="shared" si="60"/>
        <v>1.9687474588355781E-2</v>
      </c>
      <c r="N190" s="43">
        <f t="shared" si="61"/>
        <v>5.6609758260760898</v>
      </c>
      <c r="O190" s="43">
        <f t="shared" si="62"/>
        <v>5.6609758260760898</v>
      </c>
      <c r="P190" s="52">
        <f t="shared" si="78"/>
        <v>34.031045660387633</v>
      </c>
      <c r="Q190" s="52">
        <f t="shared" si="69"/>
        <v>55.184991904505416</v>
      </c>
      <c r="R190" s="54">
        <f t="shared" si="79"/>
        <v>8.8031107970115379</v>
      </c>
      <c r="S190" s="54">
        <f t="shared" si="70"/>
        <v>91.734878420033695</v>
      </c>
      <c r="T190" s="54">
        <f t="shared" si="71"/>
        <v>39.692021486463723</v>
      </c>
      <c r="U190" s="54">
        <f t="shared" si="72"/>
        <v>52.042856933569965</v>
      </c>
      <c r="V190" s="54">
        <f t="shared" si="63"/>
        <v>389.07393969360919</v>
      </c>
      <c r="W190" s="54">
        <f t="shared" si="64"/>
        <v>767.54870609507839</v>
      </c>
      <c r="X190" s="54">
        <f t="shared" si="65"/>
        <v>1006.3843060871969</v>
      </c>
      <c r="Y190" s="54">
        <f t="shared" si="73"/>
        <v>1773.9330121822754</v>
      </c>
      <c r="Z190" s="43">
        <f t="shared" si="80"/>
        <v>24.887500000000003</v>
      </c>
      <c r="AA190" s="54">
        <f t="shared" si="81"/>
        <v>32.424652406250189</v>
      </c>
      <c r="AB190" s="54">
        <f t="shared" si="74"/>
        <v>55.184991904505416</v>
      </c>
      <c r="AC190" s="54">
        <f t="shared" si="66"/>
        <v>32.424652406250189</v>
      </c>
    </row>
    <row r="191" spans="1:29" x14ac:dyDescent="0.25">
      <c r="A191" s="61">
        <f t="shared" si="67"/>
        <v>3.8847493514038902</v>
      </c>
      <c r="B191" s="43">
        <f t="shared" si="75"/>
        <v>455</v>
      </c>
      <c r="C191" s="42">
        <f t="shared" si="84"/>
        <v>203.52979999999997</v>
      </c>
      <c r="D191" s="51">
        <f t="shared" si="84"/>
        <v>800</v>
      </c>
      <c r="E191" s="56">
        <f t="shared" si="84"/>
        <v>0.2</v>
      </c>
      <c r="F191" s="57">
        <f t="shared" si="84"/>
        <v>980.23210993750001</v>
      </c>
      <c r="G191" s="58">
        <f t="shared" si="84"/>
        <v>2.6584931595742973E-4</v>
      </c>
      <c r="H191" s="58">
        <f t="shared" si="84"/>
        <v>4.3110319016750285E-4</v>
      </c>
      <c r="I191" s="48">
        <f t="shared" si="84"/>
        <v>203.52979999999997</v>
      </c>
      <c r="J191" s="49">
        <f t="shared" si="76"/>
        <v>3.2534631569785533E-2</v>
      </c>
      <c r="K191" s="50">
        <f t="shared" si="77"/>
        <v>3.8847493514038902</v>
      </c>
      <c r="L191" s="51">
        <f t="shared" si="59"/>
        <v>2915307.610052512</v>
      </c>
      <c r="M191" s="49">
        <f t="shared" si="60"/>
        <v>1.9686715619758047E-2</v>
      </c>
      <c r="N191" s="43">
        <f t="shared" si="61"/>
        <v>5.7234801878834443</v>
      </c>
      <c r="O191" s="43">
        <f t="shared" si="62"/>
        <v>5.7234801878834443</v>
      </c>
      <c r="P191" s="52">
        <f t="shared" si="78"/>
        <v>34.219062487240606</v>
      </c>
      <c r="Q191" s="52">
        <f t="shared" si="69"/>
        <v>55.489881362541375</v>
      </c>
      <c r="R191" s="54">
        <f t="shared" si="79"/>
        <v>8.8031107970115379</v>
      </c>
      <c r="S191" s="54">
        <f t="shared" si="70"/>
        <v>92.352793428537339</v>
      </c>
      <c r="T191" s="54">
        <f t="shared" si="71"/>
        <v>39.942542675124052</v>
      </c>
      <c r="U191" s="54">
        <f t="shared" si="72"/>
        <v>52.41025075341328</v>
      </c>
      <c r="V191" s="54">
        <f t="shared" si="63"/>
        <v>391.52962882705486</v>
      </c>
      <c r="W191" s="54">
        <f t="shared" si="64"/>
        <v>776.66055201630093</v>
      </c>
      <c r="X191" s="54">
        <f t="shared" si="65"/>
        <v>1019.0882090941471</v>
      </c>
      <c r="Y191" s="54">
        <f t="shared" si="73"/>
        <v>1795.748761110448</v>
      </c>
      <c r="Z191" s="43">
        <f t="shared" si="80"/>
        <v>25.025000000000002</v>
      </c>
      <c r="AA191" s="54">
        <f t="shared" si="81"/>
        <v>32.221283719164312</v>
      </c>
      <c r="AB191" s="54">
        <f t="shared" si="74"/>
        <v>55.489881362541375</v>
      </c>
      <c r="AC191" s="54">
        <f t="shared" si="66"/>
        <v>32.221283719164312</v>
      </c>
    </row>
    <row r="192" spans="1:29" x14ac:dyDescent="0.25">
      <c r="A192" s="61">
        <f t="shared" si="67"/>
        <v>3.9060941280599555</v>
      </c>
      <c r="B192" s="43">
        <f t="shared" si="75"/>
        <v>457.5</v>
      </c>
      <c r="C192" s="42">
        <f t="shared" si="84"/>
        <v>203.52979999999997</v>
      </c>
      <c r="D192" s="51">
        <f t="shared" si="84"/>
        <v>800</v>
      </c>
      <c r="E192" s="56">
        <f t="shared" si="84"/>
        <v>0.2</v>
      </c>
      <c r="F192" s="57">
        <f t="shared" si="84"/>
        <v>980.23210993750001</v>
      </c>
      <c r="G192" s="58">
        <f t="shared" si="84"/>
        <v>2.6584931595742973E-4</v>
      </c>
      <c r="H192" s="58">
        <f t="shared" si="84"/>
        <v>4.3110319016750285E-4</v>
      </c>
      <c r="I192" s="48">
        <f t="shared" si="84"/>
        <v>203.52979999999997</v>
      </c>
      <c r="J192" s="49">
        <f t="shared" si="76"/>
        <v>3.2534631569785533E-2</v>
      </c>
      <c r="K192" s="50">
        <f t="shared" si="77"/>
        <v>3.9060941280599555</v>
      </c>
      <c r="L192" s="51">
        <f t="shared" si="59"/>
        <v>2931325.78373412</v>
      </c>
      <c r="M192" s="49">
        <f t="shared" si="60"/>
        <v>1.9685964458341428E-2</v>
      </c>
      <c r="N192" s="43">
        <f t="shared" si="61"/>
        <v>5.7863275739895554</v>
      </c>
      <c r="O192" s="43">
        <f t="shared" si="62"/>
        <v>5.7863275739895554</v>
      </c>
      <c r="P192" s="52">
        <f t="shared" si="78"/>
        <v>34.407079314093586</v>
      </c>
      <c r="Q192" s="52">
        <f t="shared" si="69"/>
        <v>55.794770820577305</v>
      </c>
      <c r="R192" s="54">
        <f t="shared" si="79"/>
        <v>8.8031107970115379</v>
      </c>
      <c r="S192" s="54">
        <f t="shared" si="70"/>
        <v>92.97139448563847</v>
      </c>
      <c r="T192" s="54">
        <f t="shared" si="71"/>
        <v>40.193406888083139</v>
      </c>
      <c r="U192" s="54">
        <f t="shared" si="72"/>
        <v>52.777987597555324</v>
      </c>
      <c r="V192" s="54">
        <f t="shared" si="63"/>
        <v>393.98868039482181</v>
      </c>
      <c r="W192" s="54">
        <f t="shared" si="64"/>
        <v>785.83263467085612</v>
      </c>
      <c r="X192" s="54">
        <f t="shared" si="65"/>
        <v>1031.8773216188699</v>
      </c>
      <c r="Y192" s="54">
        <f t="shared" si="73"/>
        <v>1817.7099562897261</v>
      </c>
      <c r="Z192" s="43">
        <f t="shared" si="80"/>
        <v>25.162500000000005</v>
      </c>
      <c r="AA192" s="54">
        <f t="shared" si="81"/>
        <v>32.02017693059954</v>
      </c>
      <c r="AB192" s="54">
        <f t="shared" si="74"/>
        <v>55.794770820577305</v>
      </c>
      <c r="AC192" s="54">
        <f t="shared" si="66"/>
        <v>32.02017693059954</v>
      </c>
    </row>
    <row r="193" spans="1:29" x14ac:dyDescent="0.25">
      <c r="A193" s="61">
        <f t="shared" si="67"/>
        <v>3.9274389047160208</v>
      </c>
      <c r="B193" s="43">
        <f t="shared" si="75"/>
        <v>460</v>
      </c>
      <c r="C193" s="42">
        <f t="shared" si="84"/>
        <v>203.52979999999997</v>
      </c>
      <c r="D193" s="51">
        <f t="shared" si="84"/>
        <v>800</v>
      </c>
      <c r="E193" s="56">
        <f t="shared" si="84"/>
        <v>0.2</v>
      </c>
      <c r="F193" s="57">
        <f t="shared" si="84"/>
        <v>980.23210993750001</v>
      </c>
      <c r="G193" s="58">
        <f t="shared" si="84"/>
        <v>2.6584931595742973E-4</v>
      </c>
      <c r="H193" s="58">
        <f t="shared" si="84"/>
        <v>4.3110319016750285E-4</v>
      </c>
      <c r="I193" s="48">
        <f t="shared" si="84"/>
        <v>203.52979999999997</v>
      </c>
      <c r="J193" s="49">
        <f t="shared" si="76"/>
        <v>3.2534631569785533E-2</v>
      </c>
      <c r="K193" s="50">
        <f t="shared" si="77"/>
        <v>3.9274389047160208</v>
      </c>
      <c r="L193" s="51">
        <f t="shared" si="59"/>
        <v>2947343.957415727</v>
      </c>
      <c r="M193" s="49">
        <f t="shared" si="60"/>
        <v>1.9685220982140213E-2</v>
      </c>
      <c r="N193" s="43">
        <f t="shared" si="61"/>
        <v>5.8495179836275266</v>
      </c>
      <c r="O193" s="43">
        <f t="shared" si="62"/>
        <v>5.8495179836275266</v>
      </c>
      <c r="P193" s="52">
        <f t="shared" si="78"/>
        <v>34.595096140946545</v>
      </c>
      <c r="Q193" s="52">
        <f t="shared" si="69"/>
        <v>56.099660278613257</v>
      </c>
      <c r="R193" s="54">
        <f t="shared" si="79"/>
        <v>8.8031107970115379</v>
      </c>
      <c r="S193" s="54">
        <f t="shared" si="70"/>
        <v>93.59068158980331</v>
      </c>
      <c r="T193" s="54">
        <f t="shared" si="71"/>
        <v>40.444614124574073</v>
      </c>
      <c r="U193" s="54">
        <f t="shared" si="72"/>
        <v>53.146067465229251</v>
      </c>
      <c r="V193" s="54">
        <f t="shared" si="63"/>
        <v>396.45109438939255</v>
      </c>
      <c r="W193" s="54">
        <f t="shared" si="64"/>
        <v>795.0650639873536</v>
      </c>
      <c r="X193" s="54">
        <f t="shared" si="65"/>
        <v>1044.7517535899767</v>
      </c>
      <c r="Y193" s="54">
        <f t="shared" si="73"/>
        <v>1839.8168175773303</v>
      </c>
      <c r="Z193" s="43">
        <f t="shared" si="80"/>
        <v>25.300000000000004</v>
      </c>
      <c r="AA193" s="54">
        <f t="shared" si="81"/>
        <v>31.821295068754814</v>
      </c>
      <c r="AB193" s="54">
        <f t="shared" si="74"/>
        <v>56.099660278613257</v>
      </c>
      <c r="AC193" s="54">
        <f t="shared" si="66"/>
        <v>31.821295068754814</v>
      </c>
    </row>
    <row r="194" spans="1:29" x14ac:dyDescent="0.25">
      <c r="A194" s="61">
        <f t="shared" si="67"/>
        <v>3.9487836813720865</v>
      </c>
      <c r="B194" s="43">
        <f t="shared" si="75"/>
        <v>462.5</v>
      </c>
      <c r="C194" s="42">
        <f t="shared" si="84"/>
        <v>203.52979999999997</v>
      </c>
      <c r="D194" s="51">
        <f t="shared" si="84"/>
        <v>800</v>
      </c>
      <c r="E194" s="56">
        <f t="shared" si="84"/>
        <v>0.2</v>
      </c>
      <c r="F194" s="57">
        <f t="shared" si="84"/>
        <v>980.23210993750001</v>
      </c>
      <c r="G194" s="58">
        <f t="shared" si="84"/>
        <v>2.6584931595742973E-4</v>
      </c>
      <c r="H194" s="58">
        <f t="shared" si="84"/>
        <v>4.3110319016750285E-4</v>
      </c>
      <c r="I194" s="48">
        <f t="shared" si="84"/>
        <v>203.52979999999997</v>
      </c>
      <c r="J194" s="49">
        <f t="shared" si="76"/>
        <v>3.2534631569785533E-2</v>
      </c>
      <c r="K194" s="50">
        <f t="shared" si="77"/>
        <v>3.9487836813720865</v>
      </c>
      <c r="L194" s="51">
        <f t="shared" si="59"/>
        <v>2963362.1310973344</v>
      </c>
      <c r="M194" s="49">
        <f t="shared" si="60"/>
        <v>1.9684485071738138E-2</v>
      </c>
      <c r="N194" s="43">
        <f t="shared" si="61"/>
        <v>5.9130514160385319</v>
      </c>
      <c r="O194" s="43">
        <f t="shared" si="62"/>
        <v>5.9130514160385319</v>
      </c>
      <c r="P194" s="52">
        <f t="shared" si="78"/>
        <v>34.783112967799518</v>
      </c>
      <c r="Q194" s="52">
        <f t="shared" si="69"/>
        <v>56.404549736649187</v>
      </c>
      <c r="R194" s="54">
        <f t="shared" si="79"/>
        <v>8.8031107970115379</v>
      </c>
      <c r="S194" s="54">
        <f t="shared" si="70"/>
        <v>94.210654739514226</v>
      </c>
      <c r="T194" s="54">
        <f t="shared" si="71"/>
        <v>40.696164383838052</v>
      </c>
      <c r="U194" s="54">
        <f t="shared" si="72"/>
        <v>53.514490355676188</v>
      </c>
      <c r="V194" s="54">
        <f t="shared" si="63"/>
        <v>398.91687080332912</v>
      </c>
      <c r="W194" s="54">
        <f t="shared" si="64"/>
        <v>804.35794989423493</v>
      </c>
      <c r="X194" s="54">
        <f t="shared" si="65"/>
        <v>1057.7116149359076</v>
      </c>
      <c r="Y194" s="54">
        <f t="shared" si="73"/>
        <v>1862.0695648301426</v>
      </c>
      <c r="Z194" s="43">
        <f t="shared" si="80"/>
        <v>25.437500000000004</v>
      </c>
      <c r="AA194" s="54">
        <f t="shared" si="81"/>
        <v>31.624601961533148</v>
      </c>
      <c r="AB194" s="54">
        <f t="shared" si="74"/>
        <v>56.404549736649187</v>
      </c>
      <c r="AC194" s="54">
        <f t="shared" si="66"/>
        <v>31.624601961533148</v>
      </c>
    </row>
    <row r="195" spans="1:29" x14ac:dyDescent="0.25">
      <c r="A195" s="61">
        <f t="shared" si="67"/>
        <v>3.9701284580281517</v>
      </c>
      <c r="B195" s="43">
        <f t="shared" si="75"/>
        <v>465</v>
      </c>
      <c r="C195" s="42">
        <f t="shared" si="84"/>
        <v>203.52979999999997</v>
      </c>
      <c r="D195" s="51">
        <f t="shared" si="84"/>
        <v>800</v>
      </c>
      <c r="E195" s="56">
        <f t="shared" si="84"/>
        <v>0.2</v>
      </c>
      <c r="F195" s="57">
        <f t="shared" si="84"/>
        <v>980.23210993750001</v>
      </c>
      <c r="G195" s="58">
        <f t="shared" si="84"/>
        <v>2.6584931595742973E-4</v>
      </c>
      <c r="H195" s="58">
        <f t="shared" si="84"/>
        <v>4.3110319016750285E-4</v>
      </c>
      <c r="I195" s="48">
        <f t="shared" si="84"/>
        <v>203.52979999999997</v>
      </c>
      <c r="J195" s="49">
        <f t="shared" si="76"/>
        <v>3.2534631569785533E-2</v>
      </c>
      <c r="K195" s="50">
        <f t="shared" si="77"/>
        <v>3.9701284580281517</v>
      </c>
      <c r="L195" s="51">
        <f t="shared" si="59"/>
        <v>2979380.304778941</v>
      </c>
      <c r="M195" s="49">
        <f t="shared" si="60"/>
        <v>1.9683756610201743E-2</v>
      </c>
      <c r="N195" s="43">
        <f t="shared" si="61"/>
        <v>5.9769278704716751</v>
      </c>
      <c r="O195" s="43">
        <f t="shared" si="62"/>
        <v>5.9769278704716751</v>
      </c>
      <c r="P195" s="52">
        <f t="shared" si="78"/>
        <v>34.971129794652491</v>
      </c>
      <c r="Q195" s="52">
        <f t="shared" si="69"/>
        <v>56.709439194685139</v>
      </c>
      <c r="R195" s="54">
        <f t="shared" si="79"/>
        <v>8.8031107970115379</v>
      </c>
      <c r="S195" s="54">
        <f t="shared" si="70"/>
        <v>94.831313933269442</v>
      </c>
      <c r="T195" s="54">
        <f t="shared" si="71"/>
        <v>40.948057665124168</v>
      </c>
      <c r="U195" s="54">
        <f t="shared" si="72"/>
        <v>53.883256268145274</v>
      </c>
      <c r="V195" s="54">
        <f t="shared" si="63"/>
        <v>401.3860096292708</v>
      </c>
      <c r="W195" s="54">
        <f t="shared" si="64"/>
        <v>813.71140231977495</v>
      </c>
      <c r="X195" s="54">
        <f t="shared" si="65"/>
        <v>1070.7570155849382</v>
      </c>
      <c r="Y195" s="54">
        <f t="shared" si="73"/>
        <v>1884.4684179047131</v>
      </c>
      <c r="Z195" s="43">
        <f t="shared" si="80"/>
        <v>25.575000000000003</v>
      </c>
      <c r="AA195" s="54">
        <f t="shared" si="81"/>
        <v>31.430062215042501</v>
      </c>
      <c r="AB195" s="54">
        <f t="shared" si="74"/>
        <v>56.709439194685139</v>
      </c>
      <c r="AC195" s="54">
        <f t="shared" si="66"/>
        <v>31.430062215042501</v>
      </c>
    </row>
    <row r="196" spans="1:29" x14ac:dyDescent="0.25">
      <c r="A196" s="61">
        <f t="shared" si="67"/>
        <v>3.991473234684217</v>
      </c>
      <c r="B196" s="43">
        <f t="shared" si="75"/>
        <v>467.5</v>
      </c>
      <c r="C196" s="42">
        <f t="shared" si="84"/>
        <v>203.52979999999997</v>
      </c>
      <c r="D196" s="51">
        <f t="shared" si="84"/>
        <v>800</v>
      </c>
      <c r="E196" s="56">
        <f t="shared" si="84"/>
        <v>0.2</v>
      </c>
      <c r="F196" s="57">
        <f t="shared" si="84"/>
        <v>980.23210993750001</v>
      </c>
      <c r="G196" s="58">
        <f t="shared" si="84"/>
        <v>2.6584931595742973E-4</v>
      </c>
      <c r="H196" s="58">
        <f t="shared" si="84"/>
        <v>4.3110319016750285E-4</v>
      </c>
      <c r="I196" s="48">
        <f t="shared" si="84"/>
        <v>203.52979999999997</v>
      </c>
      <c r="J196" s="49">
        <f t="shared" si="76"/>
        <v>3.2534631569785533E-2</v>
      </c>
      <c r="K196" s="50">
        <f t="shared" si="77"/>
        <v>3.991473234684217</v>
      </c>
      <c r="L196" s="51">
        <f t="shared" si="59"/>
        <v>2995398.4784605489</v>
      </c>
      <c r="M196" s="49">
        <f t="shared" si="60"/>
        <v>1.9683035483015889E-2</v>
      </c>
      <c r="N196" s="43">
        <f t="shared" si="61"/>
        <v>6.0411473461838874</v>
      </c>
      <c r="O196" s="43">
        <f t="shared" si="62"/>
        <v>6.0411473461838874</v>
      </c>
      <c r="P196" s="52">
        <f t="shared" si="78"/>
        <v>35.159146621505464</v>
      </c>
      <c r="Q196" s="52">
        <f t="shared" si="69"/>
        <v>57.014328652721083</v>
      </c>
      <c r="R196" s="54">
        <f t="shared" si="79"/>
        <v>8.8031107970115379</v>
      </c>
      <c r="S196" s="54">
        <f t="shared" si="70"/>
        <v>95.452659169582788</v>
      </c>
      <c r="T196" s="54">
        <f t="shared" si="71"/>
        <v>41.200293967689348</v>
      </c>
      <c r="U196" s="54">
        <f t="shared" si="72"/>
        <v>54.252365201893426</v>
      </c>
      <c r="V196" s="54">
        <f t="shared" si="63"/>
        <v>403.8585108599338</v>
      </c>
      <c r="W196" s="54">
        <f t="shared" si="64"/>
        <v>823.12553119208405</v>
      </c>
      <c r="X196" s="54">
        <f t="shared" si="65"/>
        <v>1083.8880654651784</v>
      </c>
      <c r="Y196" s="54">
        <f t="shared" si="73"/>
        <v>1907.0135966572625</v>
      </c>
      <c r="Z196" s="43">
        <f t="shared" si="80"/>
        <v>25.712500000000002</v>
      </c>
      <c r="AA196" s="54">
        <f t="shared" si="81"/>
        <v>31.237641192786363</v>
      </c>
      <c r="AB196" s="54">
        <f t="shared" si="74"/>
        <v>57.014328652721083</v>
      </c>
      <c r="AC196" s="54">
        <f t="shared" si="66"/>
        <v>31.237641192786363</v>
      </c>
    </row>
    <row r="197" spans="1:29" x14ac:dyDescent="0.25">
      <c r="A197" s="61">
        <f t="shared" si="67"/>
        <v>4.0128180113402827</v>
      </c>
      <c r="B197" s="43">
        <f t="shared" si="75"/>
        <v>470</v>
      </c>
      <c r="C197" s="42">
        <f t="shared" si="84"/>
        <v>203.52979999999997</v>
      </c>
      <c r="D197" s="51">
        <f t="shared" si="84"/>
        <v>800</v>
      </c>
      <c r="E197" s="56">
        <f t="shared" si="84"/>
        <v>0.2</v>
      </c>
      <c r="F197" s="57">
        <f t="shared" si="84"/>
        <v>980.23210993750001</v>
      </c>
      <c r="G197" s="58">
        <f t="shared" si="84"/>
        <v>2.6584931595742973E-4</v>
      </c>
      <c r="H197" s="58">
        <f t="shared" si="84"/>
        <v>4.3110319016750285E-4</v>
      </c>
      <c r="I197" s="48">
        <f t="shared" si="84"/>
        <v>203.52979999999997</v>
      </c>
      <c r="J197" s="49">
        <f t="shared" si="76"/>
        <v>3.2534631569785533E-2</v>
      </c>
      <c r="K197" s="50">
        <f t="shared" si="77"/>
        <v>4.0128180113402827</v>
      </c>
      <c r="L197" s="51">
        <f t="shared" si="59"/>
        <v>3011416.6521421559</v>
      </c>
      <c r="M197" s="49">
        <f t="shared" si="60"/>
        <v>1.9682321578021199E-2</v>
      </c>
      <c r="N197" s="43">
        <f t="shared" si="61"/>
        <v>6.1057098424397838</v>
      </c>
      <c r="O197" s="43">
        <f t="shared" si="62"/>
        <v>6.1057098424397838</v>
      </c>
      <c r="P197" s="52">
        <f t="shared" si="78"/>
        <v>35.34716344835843</v>
      </c>
      <c r="Q197" s="52">
        <f t="shared" si="69"/>
        <v>57.319218110757014</v>
      </c>
      <c r="R197" s="54">
        <f t="shared" si="79"/>
        <v>8.8031107970115379</v>
      </c>
      <c r="S197" s="54">
        <f t="shared" si="70"/>
        <v>96.074690446983467</v>
      </c>
      <c r="T197" s="54">
        <f t="shared" si="71"/>
        <v>41.452873290798216</v>
      </c>
      <c r="U197" s="54">
        <f t="shared" si="72"/>
        <v>54.621817156185259</v>
      </c>
      <c r="V197" s="54">
        <f t="shared" si="63"/>
        <v>406.33437448810975</v>
      </c>
      <c r="W197" s="54">
        <f t="shared" si="64"/>
        <v>832.60044643910942</v>
      </c>
      <c r="X197" s="54">
        <f t="shared" si="65"/>
        <v>1097.1048745045757</v>
      </c>
      <c r="Y197" s="54">
        <f t="shared" si="73"/>
        <v>1929.7053209436851</v>
      </c>
      <c r="Z197" s="43">
        <f t="shared" si="80"/>
        <v>25.850000000000005</v>
      </c>
      <c r="AA197" s="54">
        <f t="shared" si="81"/>
        <v>31.04730499551863</v>
      </c>
      <c r="AB197" s="54">
        <f t="shared" si="74"/>
        <v>57.319218110757014</v>
      </c>
      <c r="AC197" s="54">
        <f t="shared" si="66"/>
        <v>31.04730499551863</v>
      </c>
    </row>
    <row r="198" spans="1:29" x14ac:dyDescent="0.25">
      <c r="A198" s="61">
        <f t="shared" si="67"/>
        <v>4.0341627879963484</v>
      </c>
      <c r="B198" s="43">
        <f t="shared" si="75"/>
        <v>472.5</v>
      </c>
      <c r="C198" s="42">
        <f t="shared" si="84"/>
        <v>203.52979999999997</v>
      </c>
      <c r="D198" s="51">
        <f t="shared" si="84"/>
        <v>800</v>
      </c>
      <c r="E198" s="56">
        <f t="shared" si="84"/>
        <v>0.2</v>
      </c>
      <c r="F198" s="57">
        <f t="shared" si="84"/>
        <v>980.23210993750001</v>
      </c>
      <c r="G198" s="58">
        <f t="shared" si="84"/>
        <v>2.6584931595742973E-4</v>
      </c>
      <c r="H198" s="58">
        <f t="shared" si="84"/>
        <v>4.3110319016750285E-4</v>
      </c>
      <c r="I198" s="48">
        <f t="shared" si="84"/>
        <v>203.52979999999997</v>
      </c>
      <c r="J198" s="49">
        <f t="shared" si="76"/>
        <v>3.2534631569785533E-2</v>
      </c>
      <c r="K198" s="50">
        <f t="shared" si="77"/>
        <v>4.0341627879963484</v>
      </c>
      <c r="L198" s="51">
        <f t="shared" si="59"/>
        <v>3027434.8258237639</v>
      </c>
      <c r="M198" s="49">
        <f t="shared" si="60"/>
        <v>1.9681614785353491E-2</v>
      </c>
      <c r="N198" s="43">
        <f t="shared" si="61"/>
        <v>6.1706153585115455</v>
      </c>
      <c r="O198" s="43">
        <f t="shared" si="62"/>
        <v>6.1706153585115455</v>
      </c>
      <c r="P198" s="52">
        <f t="shared" si="78"/>
        <v>35.535180275211403</v>
      </c>
      <c r="Q198" s="52">
        <f t="shared" si="69"/>
        <v>57.624107568792972</v>
      </c>
      <c r="R198" s="54">
        <f t="shared" si="79"/>
        <v>8.8031107970115379</v>
      </c>
      <c r="S198" s="54">
        <f t="shared" si="70"/>
        <v>96.697407764015921</v>
      </c>
      <c r="T198" s="54">
        <f t="shared" si="71"/>
        <v>41.70579563372295</v>
      </c>
      <c r="U198" s="54">
        <f t="shared" si="72"/>
        <v>54.991612130292978</v>
      </c>
      <c r="V198" s="54">
        <f t="shared" si="63"/>
        <v>408.81360050666422</v>
      </c>
      <c r="W198" s="54">
        <f t="shared" si="64"/>
        <v>842.13625798863654</v>
      </c>
      <c r="X198" s="54">
        <f t="shared" si="65"/>
        <v>1110.4075526309159</v>
      </c>
      <c r="Y198" s="54">
        <f t="shared" si="73"/>
        <v>1952.5438106195525</v>
      </c>
      <c r="Z198" s="43">
        <f t="shared" si="80"/>
        <v>25.987500000000004</v>
      </c>
      <c r="AA198" s="54">
        <f t="shared" si="81"/>
        <v>30.859020441737908</v>
      </c>
      <c r="AB198" s="54">
        <f t="shared" si="74"/>
        <v>57.624107568792972</v>
      </c>
      <c r="AC198" s="54">
        <f t="shared" si="66"/>
        <v>30.859020441737908</v>
      </c>
    </row>
    <row r="199" spans="1:29" x14ac:dyDescent="0.25">
      <c r="A199" s="61">
        <f t="shared" si="67"/>
        <v>4.0555075646524132</v>
      </c>
      <c r="B199" s="43">
        <f t="shared" si="75"/>
        <v>475</v>
      </c>
      <c r="C199" s="42">
        <f t="shared" si="84"/>
        <v>203.52979999999997</v>
      </c>
      <c r="D199" s="51">
        <f t="shared" si="84"/>
        <v>800</v>
      </c>
      <c r="E199" s="56">
        <f t="shared" si="84"/>
        <v>0.2</v>
      </c>
      <c r="F199" s="57">
        <f t="shared" si="84"/>
        <v>980.23210993750001</v>
      </c>
      <c r="G199" s="58">
        <f t="shared" si="84"/>
        <v>2.6584931595742973E-4</v>
      </c>
      <c r="H199" s="58">
        <f t="shared" si="84"/>
        <v>4.3110319016750285E-4</v>
      </c>
      <c r="I199" s="48">
        <f t="shared" si="84"/>
        <v>203.52979999999997</v>
      </c>
      <c r="J199" s="49">
        <f t="shared" si="76"/>
        <v>3.2534631569785533E-2</v>
      </c>
      <c r="K199" s="50">
        <f t="shared" si="77"/>
        <v>4.0555075646524132</v>
      </c>
      <c r="L199" s="51">
        <f t="shared" si="59"/>
        <v>3043452.9995053699</v>
      </c>
      <c r="M199" s="49">
        <f t="shared" si="60"/>
        <v>1.9680914997385054E-2</v>
      </c>
      <c r="N199" s="43">
        <f t="shared" si="61"/>
        <v>6.2358638936788102</v>
      </c>
      <c r="O199" s="43">
        <f t="shared" si="62"/>
        <v>6.2358638936788102</v>
      </c>
      <c r="P199" s="52">
        <f t="shared" si="78"/>
        <v>35.723197102064375</v>
      </c>
      <c r="Q199" s="52">
        <f t="shared" si="69"/>
        <v>57.928997026828903</v>
      </c>
      <c r="R199" s="54">
        <f t="shared" si="79"/>
        <v>8.8031107970115379</v>
      </c>
      <c r="S199" s="54">
        <f t="shared" si="70"/>
        <v>97.320811119239366</v>
      </c>
      <c r="T199" s="54">
        <f t="shared" si="71"/>
        <v>41.959060995743187</v>
      </c>
      <c r="U199" s="54">
        <f t="shared" si="72"/>
        <v>55.361750123496165</v>
      </c>
      <c r="V199" s="54">
        <f t="shared" si="63"/>
        <v>411.29618890853601</v>
      </c>
      <c r="W199" s="54">
        <f t="shared" si="64"/>
        <v>851.73307576829131</v>
      </c>
      <c r="X199" s="54">
        <f t="shared" si="65"/>
        <v>1123.7962097718239</v>
      </c>
      <c r="Y199" s="54">
        <f t="shared" si="73"/>
        <v>1975.5292855401153</v>
      </c>
      <c r="Z199" s="43">
        <f t="shared" si="80"/>
        <v>26.125000000000004</v>
      </c>
      <c r="AA199" s="54">
        <f t="shared" si="81"/>
        <v>30.672755048797882</v>
      </c>
      <c r="AB199" s="54">
        <f t="shared" si="74"/>
        <v>57.928997026828903</v>
      </c>
      <c r="AC199" s="54">
        <f t="shared" si="66"/>
        <v>30.672755048797882</v>
      </c>
    </row>
    <row r="200" spans="1:29" x14ac:dyDescent="0.25">
      <c r="A200" s="61">
        <f t="shared" si="67"/>
        <v>4.076852341308479</v>
      </c>
      <c r="B200" s="43">
        <f t="shared" si="75"/>
        <v>477.5</v>
      </c>
      <c r="C200" s="42">
        <f t="shared" si="84"/>
        <v>203.52979999999997</v>
      </c>
      <c r="D200" s="51">
        <f t="shared" si="84"/>
        <v>800</v>
      </c>
      <c r="E200" s="56">
        <f t="shared" si="84"/>
        <v>0.2</v>
      </c>
      <c r="F200" s="57">
        <f t="shared" si="84"/>
        <v>980.23210993750001</v>
      </c>
      <c r="G200" s="58">
        <f t="shared" si="84"/>
        <v>2.6584931595742973E-4</v>
      </c>
      <c r="H200" s="58">
        <f t="shared" si="84"/>
        <v>4.3110319016750285E-4</v>
      </c>
      <c r="I200" s="48">
        <f t="shared" si="84"/>
        <v>203.52979999999997</v>
      </c>
      <c r="J200" s="49">
        <f t="shared" si="76"/>
        <v>3.2534631569785533E-2</v>
      </c>
      <c r="K200" s="50">
        <f t="shared" si="77"/>
        <v>4.076852341308479</v>
      </c>
      <c r="L200" s="51">
        <f t="shared" si="59"/>
        <v>3059471.1731869783</v>
      </c>
      <c r="M200" s="49">
        <f t="shared" si="60"/>
        <v>1.9680222108667742E-2</v>
      </c>
      <c r="N200" s="43">
        <f t="shared" si="61"/>
        <v>6.3014554472285518</v>
      </c>
      <c r="O200" s="43">
        <f t="shared" si="62"/>
        <v>6.3014554472285518</v>
      </c>
      <c r="P200" s="52">
        <f t="shared" si="78"/>
        <v>35.911213928917341</v>
      </c>
      <c r="Q200" s="52">
        <f t="shared" si="69"/>
        <v>58.233886484864847</v>
      </c>
      <c r="R200" s="54">
        <f t="shared" si="79"/>
        <v>8.8031107970115379</v>
      </c>
      <c r="S200" s="54">
        <f t="shared" si="70"/>
        <v>97.944900511227743</v>
      </c>
      <c r="T200" s="54">
        <f t="shared" si="71"/>
        <v>42.212669376145897</v>
      </c>
      <c r="U200" s="54">
        <f t="shared" si="72"/>
        <v>55.732231135081861</v>
      </c>
      <c r="V200" s="54">
        <f t="shared" si="63"/>
        <v>413.78213968673583</v>
      </c>
      <c r="W200" s="54">
        <f t="shared" si="64"/>
        <v>861.39100970554136</v>
      </c>
      <c r="X200" s="54">
        <f t="shared" si="65"/>
        <v>1137.2709558547688</v>
      </c>
      <c r="Y200" s="54">
        <f t="shared" si="73"/>
        <v>1998.6619655603101</v>
      </c>
      <c r="Z200" s="43">
        <f t="shared" si="80"/>
        <v>26.262500000000003</v>
      </c>
      <c r="AA200" s="54">
        <f t="shared" si="81"/>
        <v>30.48847701461105</v>
      </c>
      <c r="AB200" s="54">
        <f t="shared" si="74"/>
        <v>58.233886484864847</v>
      </c>
      <c r="AC200" s="54">
        <f t="shared" si="66"/>
        <v>30.48847701461105</v>
      </c>
    </row>
    <row r="201" spans="1:29" x14ac:dyDescent="0.25">
      <c r="A201" s="61">
        <f t="shared" si="67"/>
        <v>4.0981971179645438</v>
      </c>
      <c r="B201" s="43">
        <f t="shared" si="75"/>
        <v>480</v>
      </c>
      <c r="C201" s="42">
        <f t="shared" si="84"/>
        <v>203.52979999999997</v>
      </c>
      <c r="D201" s="51">
        <f t="shared" si="84"/>
        <v>800</v>
      </c>
      <c r="E201" s="56">
        <f t="shared" si="84"/>
        <v>0.2</v>
      </c>
      <c r="F201" s="57">
        <f t="shared" si="84"/>
        <v>980.23210993750001</v>
      </c>
      <c r="G201" s="58">
        <f t="shared" si="84"/>
        <v>2.6584931595742973E-4</v>
      </c>
      <c r="H201" s="58">
        <f t="shared" si="84"/>
        <v>4.3110319016750285E-4</v>
      </c>
      <c r="I201" s="48">
        <f t="shared" si="84"/>
        <v>203.52979999999997</v>
      </c>
      <c r="J201" s="49">
        <f t="shared" si="76"/>
        <v>3.2534631569785533E-2</v>
      </c>
      <c r="K201" s="50">
        <f t="shared" si="77"/>
        <v>4.0981971179645438</v>
      </c>
      <c r="L201" s="51">
        <f t="shared" si="59"/>
        <v>3075489.3468685853</v>
      </c>
      <c r="M201" s="49">
        <f t="shared" si="60"/>
        <v>1.9679536015877786E-2</v>
      </c>
      <c r="N201" s="43">
        <f t="shared" si="61"/>
        <v>6.3673900184549597</v>
      </c>
      <c r="O201" s="43">
        <f t="shared" si="62"/>
        <v>6.3673900184549597</v>
      </c>
      <c r="P201" s="52">
        <f t="shared" si="78"/>
        <v>36.099230755770314</v>
      </c>
      <c r="Q201" s="52">
        <f t="shared" si="69"/>
        <v>58.538775942900784</v>
      </c>
      <c r="R201" s="54">
        <f t="shared" si="79"/>
        <v>8.8031107970115379</v>
      </c>
      <c r="S201" s="54">
        <f t="shared" si="70"/>
        <v>98.569675938569475</v>
      </c>
      <c r="T201" s="54">
        <f t="shared" si="71"/>
        <v>42.466620774225277</v>
      </c>
      <c r="U201" s="54">
        <f t="shared" si="72"/>
        <v>56.103055164344198</v>
      </c>
      <c r="V201" s="54">
        <f t="shared" si="63"/>
        <v>416.2714528343451</v>
      </c>
      <c r="W201" s="54">
        <f t="shared" si="64"/>
        <v>871.11016972769801</v>
      </c>
      <c r="X201" s="54">
        <f t="shared" si="65"/>
        <v>1150.8319008070605</v>
      </c>
      <c r="Y201" s="54">
        <f t="shared" si="73"/>
        <v>2021.9420705347584</v>
      </c>
      <c r="Z201" s="43">
        <f t="shared" si="80"/>
        <v>26.400000000000002</v>
      </c>
      <c r="AA201" s="54">
        <f t="shared" si="81"/>
        <v>30.306155199924284</v>
      </c>
      <c r="AB201" s="54">
        <f t="shared" si="74"/>
        <v>58.538775942900784</v>
      </c>
      <c r="AC201" s="54">
        <f t="shared" si="66"/>
        <v>30.306155199924284</v>
      </c>
    </row>
    <row r="202" spans="1:29" x14ac:dyDescent="0.25">
      <c r="A202" s="61">
        <f t="shared" si="67"/>
        <v>4.1195418946206095</v>
      </c>
      <c r="B202" s="43">
        <f t="shared" si="75"/>
        <v>482.5</v>
      </c>
      <c r="C202" s="42">
        <f t="shared" si="84"/>
        <v>203.52979999999997</v>
      </c>
      <c r="D202" s="51">
        <f t="shared" si="84"/>
        <v>800</v>
      </c>
      <c r="E202" s="56">
        <f t="shared" si="84"/>
        <v>0.2</v>
      </c>
      <c r="F202" s="57">
        <f t="shared" si="84"/>
        <v>980.23210993750001</v>
      </c>
      <c r="G202" s="58">
        <f t="shared" si="84"/>
        <v>2.6584931595742973E-4</v>
      </c>
      <c r="H202" s="58">
        <f t="shared" si="84"/>
        <v>4.3110319016750285E-4</v>
      </c>
      <c r="I202" s="48">
        <f t="shared" si="84"/>
        <v>203.52979999999997</v>
      </c>
      <c r="J202" s="49">
        <f t="shared" si="76"/>
        <v>3.2534631569785533E-2</v>
      </c>
      <c r="K202" s="50">
        <f t="shared" si="77"/>
        <v>4.1195418946206095</v>
      </c>
      <c r="L202" s="51">
        <f t="shared" ref="L202:L249" si="85">(F202*K202*I202)/G202/1000</f>
        <v>3091507.5205501923</v>
      </c>
      <c r="M202" s="49">
        <f t="shared" ref="M202:M249" si="86">(1.14-2*LOG((E202/1000)/(I202/1000)+(21.25/L202^0.9)))^-2</f>
        <v>1.9678856617762287E-2</v>
      </c>
      <c r="N202" s="43">
        <f t="shared" ref="N202:N249" si="87">(0.5*F202*K202^2*D202/(I202/1000)*M202/100000)</f>
        <v>6.4336676066593466</v>
      </c>
      <c r="O202" s="43">
        <f t="shared" ref="O202:O249" si="88">(0.5*F202*K202^2*D202/(I202/1000)*M202/100000)</f>
        <v>6.4336676066593466</v>
      </c>
      <c r="P202" s="52">
        <f t="shared" si="78"/>
        <v>36.28724758262328</v>
      </c>
      <c r="Q202" s="52">
        <f t="shared" si="69"/>
        <v>58.843665400936722</v>
      </c>
      <c r="R202" s="54">
        <f t="shared" si="79"/>
        <v>8.8031107970115379</v>
      </c>
      <c r="S202" s="54">
        <f t="shared" si="70"/>
        <v>99.195137399867164</v>
      </c>
      <c r="T202" s="54">
        <f t="shared" si="71"/>
        <v>42.720915189282628</v>
      </c>
      <c r="U202" s="54">
        <f t="shared" si="72"/>
        <v>56.474222210584529</v>
      </c>
      <c r="V202" s="54">
        <f t="shared" ref="V202:V249" si="89">T202*(F202/100)</f>
        <v>418.76412834451503</v>
      </c>
      <c r="W202" s="54">
        <f t="shared" ref="W202:W249" si="90">T202/3600/C$3*B202*100</f>
        <v>880.89066576191749</v>
      </c>
      <c r="X202" s="54">
        <f t="shared" ref="X202:X249" si="91">U202/3600/C$3*B202*100</f>
        <v>1164.479154555856</v>
      </c>
      <c r="Y202" s="54">
        <f t="shared" si="73"/>
        <v>2045.3698203177735</v>
      </c>
      <c r="Z202" s="43">
        <f t="shared" si="80"/>
        <v>26.537500000000005</v>
      </c>
      <c r="AA202" s="54">
        <f t="shared" si="81"/>
        <v>30.125759111145381</v>
      </c>
      <c r="AB202" s="54">
        <f t="shared" si="74"/>
        <v>58.843665400936722</v>
      </c>
      <c r="AC202" s="54">
        <f t="shared" ref="AC202:AC249" si="92">AA202</f>
        <v>30.125759111145381</v>
      </c>
    </row>
    <row r="203" spans="1:29" x14ac:dyDescent="0.25">
      <c r="A203" s="61">
        <f t="shared" ref="A203:A249" si="93">B203/J203/3600</f>
        <v>4.1408866712766752</v>
      </c>
      <c r="B203" s="43">
        <f t="shared" si="75"/>
        <v>485</v>
      </c>
      <c r="C203" s="42">
        <f t="shared" ref="C203:I218" si="94">C202</f>
        <v>203.52979999999997</v>
      </c>
      <c r="D203" s="51">
        <f t="shared" si="94"/>
        <v>800</v>
      </c>
      <c r="E203" s="56">
        <f t="shared" si="94"/>
        <v>0.2</v>
      </c>
      <c r="F203" s="57">
        <f t="shared" si="94"/>
        <v>980.23210993750001</v>
      </c>
      <c r="G203" s="58">
        <f t="shared" si="94"/>
        <v>2.6584931595742973E-4</v>
      </c>
      <c r="H203" s="58">
        <f t="shared" si="94"/>
        <v>4.3110319016750285E-4</v>
      </c>
      <c r="I203" s="48">
        <f t="shared" si="94"/>
        <v>203.52979999999997</v>
      </c>
      <c r="J203" s="49">
        <f t="shared" si="76"/>
        <v>3.2534631569785533E-2</v>
      </c>
      <c r="K203" s="50">
        <f t="shared" si="77"/>
        <v>4.1408866712766752</v>
      </c>
      <c r="L203" s="51">
        <f t="shared" si="85"/>
        <v>3107525.6942317998</v>
      </c>
      <c r="M203" s="49">
        <f t="shared" si="86"/>
        <v>1.9678183815087309E-2</v>
      </c>
      <c r="N203" s="43">
        <f t="shared" si="87"/>
        <v>6.5002882111500124</v>
      </c>
      <c r="O203" s="43">
        <f t="shared" si="88"/>
        <v>6.5002882111500124</v>
      </c>
      <c r="P203" s="52">
        <f t="shared" si="78"/>
        <v>36.475264409476253</v>
      </c>
      <c r="Q203" s="52">
        <f t="shared" ref="Q203:Q249" si="95">(B203/3600)*H203/2/PI()/G$4/0.000000000001*(LN(G$3/(C203/2000))+C$4)/100000</f>
        <v>59.148554858972666</v>
      </c>
      <c r="R203" s="54">
        <f t="shared" si="79"/>
        <v>8.8031107970115379</v>
      </c>
      <c r="S203" s="54">
        <f t="shared" ref="S203:S249" si="96">O203+N203+P203+Q203-R203</f>
        <v>99.821284893737399</v>
      </c>
      <c r="T203" s="54">
        <f t="shared" ref="T203:T249" si="97">N203+P203</f>
        <v>42.975552620626267</v>
      </c>
      <c r="U203" s="54">
        <f t="shared" ref="U203:U249" si="98">O203+Q203-R203</f>
        <v>56.845732273111139</v>
      </c>
      <c r="V203" s="54">
        <f t="shared" si="89"/>
        <v>421.2601662104654</v>
      </c>
      <c r="W203" s="54">
        <f t="shared" si="90"/>
        <v>890.73260773520246</v>
      </c>
      <c r="X203" s="54">
        <f t="shared" si="91"/>
        <v>1178.212827028158</v>
      </c>
      <c r="Y203" s="54">
        <f t="shared" ref="Y203:Y249" si="99">X203+W203</f>
        <v>2068.9454347633605</v>
      </c>
      <c r="Z203" s="43">
        <f t="shared" si="80"/>
        <v>26.675000000000004</v>
      </c>
      <c r="AA203" s="54">
        <f t="shared" si="81"/>
        <v>29.94725888370078</v>
      </c>
      <c r="AB203" s="54">
        <f t="shared" ref="AB203:AB249" si="100">Q203</f>
        <v>59.148554858972666</v>
      </c>
      <c r="AC203" s="54">
        <f t="shared" si="92"/>
        <v>29.94725888370078</v>
      </c>
    </row>
    <row r="204" spans="1:29" x14ac:dyDescent="0.25">
      <c r="A204" s="61">
        <f t="shared" si="93"/>
        <v>4.16223144793274</v>
      </c>
      <c r="B204" s="43">
        <f t="shared" si="75"/>
        <v>487.5</v>
      </c>
      <c r="C204" s="42">
        <f t="shared" si="94"/>
        <v>203.52979999999997</v>
      </c>
      <c r="D204" s="51">
        <f t="shared" si="94"/>
        <v>800</v>
      </c>
      <c r="E204" s="56">
        <f t="shared" si="94"/>
        <v>0.2</v>
      </c>
      <c r="F204" s="57">
        <f t="shared" si="94"/>
        <v>980.23210993750001</v>
      </c>
      <c r="G204" s="58">
        <f t="shared" si="94"/>
        <v>2.6584931595742973E-4</v>
      </c>
      <c r="H204" s="58">
        <f t="shared" si="94"/>
        <v>4.3110319016750285E-4</v>
      </c>
      <c r="I204" s="48">
        <f t="shared" si="94"/>
        <v>203.52979999999997</v>
      </c>
      <c r="J204" s="49">
        <f t="shared" si="76"/>
        <v>3.2534631569785533E-2</v>
      </c>
      <c r="K204" s="50">
        <f t="shared" si="77"/>
        <v>4.16223144793274</v>
      </c>
      <c r="L204" s="51">
        <f t="shared" si="85"/>
        <v>3123543.8679134068</v>
      </c>
      <c r="M204" s="49">
        <f t="shared" si="86"/>
        <v>1.9677517510587567E-2</v>
      </c>
      <c r="N204" s="43">
        <f t="shared" si="87"/>
        <v>6.5672518312421619</v>
      </c>
      <c r="O204" s="43">
        <f t="shared" si="88"/>
        <v>6.5672518312421619</v>
      </c>
      <c r="P204" s="52">
        <f t="shared" si="78"/>
        <v>36.663281236329226</v>
      </c>
      <c r="Q204" s="52">
        <f t="shared" si="95"/>
        <v>59.453444317008604</v>
      </c>
      <c r="R204" s="54">
        <f t="shared" si="79"/>
        <v>8.8031107970115379</v>
      </c>
      <c r="S204" s="54">
        <f t="shared" si="96"/>
        <v>100.44811841881061</v>
      </c>
      <c r="T204" s="54">
        <f t="shared" si="97"/>
        <v>43.230533067571386</v>
      </c>
      <c r="U204" s="54">
        <f t="shared" si="98"/>
        <v>57.217585351239222</v>
      </c>
      <c r="V204" s="54">
        <f t="shared" si="89"/>
        <v>423.75956642548363</v>
      </c>
      <c r="W204" s="54">
        <f t="shared" si="90"/>
        <v>900.63610557440404</v>
      </c>
      <c r="X204" s="54">
        <f t="shared" si="91"/>
        <v>1192.033028150817</v>
      </c>
      <c r="Y204" s="54">
        <f t="shared" si="99"/>
        <v>2092.6691337252209</v>
      </c>
      <c r="Z204" s="43">
        <f t="shared" si="80"/>
        <v>26.812500000000004</v>
      </c>
      <c r="AA204" s="54">
        <f t="shared" si="81"/>
        <v>29.770625265905409</v>
      </c>
      <c r="AB204" s="54">
        <f t="shared" si="100"/>
        <v>59.453444317008604</v>
      </c>
      <c r="AC204" s="54">
        <f t="shared" si="92"/>
        <v>29.770625265905409</v>
      </c>
    </row>
    <row r="205" spans="1:29" x14ac:dyDescent="0.25">
      <c r="A205" s="61">
        <f t="shared" si="93"/>
        <v>4.1835762245888057</v>
      </c>
      <c r="B205" s="43">
        <f t="shared" si="75"/>
        <v>490</v>
      </c>
      <c r="C205" s="42">
        <f t="shared" si="94"/>
        <v>203.52979999999997</v>
      </c>
      <c r="D205" s="51">
        <f t="shared" si="94"/>
        <v>800</v>
      </c>
      <c r="E205" s="56">
        <f t="shared" si="94"/>
        <v>0.2</v>
      </c>
      <c r="F205" s="57">
        <f t="shared" si="94"/>
        <v>980.23210993750001</v>
      </c>
      <c r="G205" s="58">
        <f t="shared" si="94"/>
        <v>2.6584931595742973E-4</v>
      </c>
      <c r="H205" s="58">
        <f t="shared" si="94"/>
        <v>4.3110319016750285E-4</v>
      </c>
      <c r="I205" s="48">
        <f t="shared" si="94"/>
        <v>203.52979999999997</v>
      </c>
      <c r="J205" s="49">
        <f t="shared" si="76"/>
        <v>3.2534631569785533E-2</v>
      </c>
      <c r="K205" s="50">
        <f t="shared" si="77"/>
        <v>4.1835762245888057</v>
      </c>
      <c r="L205" s="51">
        <f t="shared" si="85"/>
        <v>3139562.0415950143</v>
      </c>
      <c r="M205" s="49">
        <f t="shared" si="86"/>
        <v>1.9676857608917589E-2</v>
      </c>
      <c r="N205" s="43">
        <f t="shared" si="87"/>
        <v>6.6345584662577917</v>
      </c>
      <c r="O205" s="43">
        <f t="shared" si="88"/>
        <v>6.6345584662577917</v>
      </c>
      <c r="P205" s="52">
        <f t="shared" si="78"/>
        <v>36.851298063182192</v>
      </c>
      <c r="Q205" s="52">
        <f t="shared" si="95"/>
        <v>59.758333775044541</v>
      </c>
      <c r="R205" s="54">
        <f t="shared" si="79"/>
        <v>8.8031107970115379</v>
      </c>
      <c r="S205" s="54">
        <f t="shared" si="96"/>
        <v>101.07563797373076</v>
      </c>
      <c r="T205" s="54">
        <f t="shared" si="97"/>
        <v>43.485856529439985</v>
      </c>
      <c r="U205" s="54">
        <f t="shared" si="98"/>
        <v>57.589781444290793</v>
      </c>
      <c r="V205" s="54">
        <f t="shared" si="89"/>
        <v>426.26232898292369</v>
      </c>
      <c r="W205" s="54">
        <f t="shared" si="90"/>
        <v>910.6012692062219</v>
      </c>
      <c r="X205" s="54">
        <f t="shared" si="91"/>
        <v>1205.9398678505338</v>
      </c>
      <c r="Y205" s="54">
        <f t="shared" si="99"/>
        <v>2116.5411370567558</v>
      </c>
      <c r="Z205" s="43">
        <f t="shared" si="80"/>
        <v>26.950000000000003</v>
      </c>
      <c r="AA205" s="54">
        <f t="shared" si="81"/>
        <v>29.595829603326301</v>
      </c>
      <c r="AB205" s="54">
        <f t="shared" si="100"/>
        <v>59.758333775044541</v>
      </c>
      <c r="AC205" s="54">
        <f t="shared" si="92"/>
        <v>29.595829603326301</v>
      </c>
    </row>
    <row r="206" spans="1:29" x14ac:dyDescent="0.25">
      <c r="A206" s="61">
        <f t="shared" si="93"/>
        <v>4.2049210012448706</v>
      </c>
      <c r="B206" s="43">
        <f t="shared" si="75"/>
        <v>492.5</v>
      </c>
      <c r="C206" s="42">
        <f t="shared" si="94"/>
        <v>203.52979999999997</v>
      </c>
      <c r="D206" s="51">
        <f t="shared" si="94"/>
        <v>800</v>
      </c>
      <c r="E206" s="56">
        <f t="shared" si="94"/>
        <v>0.2</v>
      </c>
      <c r="F206" s="57">
        <f t="shared" si="94"/>
        <v>980.23210993750001</v>
      </c>
      <c r="G206" s="58">
        <f t="shared" si="94"/>
        <v>2.6584931595742973E-4</v>
      </c>
      <c r="H206" s="58">
        <f t="shared" si="94"/>
        <v>4.3110319016750285E-4</v>
      </c>
      <c r="I206" s="48">
        <f t="shared" si="94"/>
        <v>203.52979999999997</v>
      </c>
      <c r="J206" s="49">
        <f t="shared" si="76"/>
        <v>3.2534631569785533E-2</v>
      </c>
      <c r="K206" s="50">
        <f t="shared" si="77"/>
        <v>4.2049210012448706</v>
      </c>
      <c r="L206" s="51">
        <f t="shared" si="85"/>
        <v>3155580.2152766208</v>
      </c>
      <c r="M206" s="49">
        <f t="shared" si="86"/>
        <v>1.9676204016604321E-2</v>
      </c>
      <c r="N206" s="43">
        <f t="shared" si="87"/>
        <v>6.7022081155255799</v>
      </c>
      <c r="O206" s="43">
        <f t="shared" si="88"/>
        <v>6.7022081155255799</v>
      </c>
      <c r="P206" s="52">
        <f t="shared" si="78"/>
        <v>37.039314890035165</v>
      </c>
      <c r="Q206" s="52">
        <f t="shared" si="95"/>
        <v>60.0632232330805</v>
      </c>
      <c r="R206" s="54">
        <f t="shared" si="79"/>
        <v>8.8031107970115379</v>
      </c>
      <c r="S206" s="54">
        <f t="shared" si="96"/>
        <v>101.70384355715528</v>
      </c>
      <c r="T206" s="54">
        <f t="shared" si="97"/>
        <v>43.741523005560744</v>
      </c>
      <c r="U206" s="54">
        <f t="shared" si="98"/>
        <v>57.962320551594544</v>
      </c>
      <c r="V206" s="54">
        <f t="shared" si="89"/>
        <v>428.76845387620506</v>
      </c>
      <c r="W206" s="54">
        <f t="shared" si="90"/>
        <v>920.62820855720793</v>
      </c>
      <c r="X206" s="54">
        <f t="shared" si="91"/>
        <v>1219.9334560538593</v>
      </c>
      <c r="Y206" s="54">
        <f t="shared" si="99"/>
        <v>2140.5616646110675</v>
      </c>
      <c r="Z206" s="43">
        <f t="shared" si="80"/>
        <v>27.087500000000002</v>
      </c>
      <c r="AA206" s="54">
        <f t="shared" si="81"/>
        <v>29.422843823622401</v>
      </c>
      <c r="AB206" s="54">
        <f t="shared" si="100"/>
        <v>60.0632232330805</v>
      </c>
      <c r="AC206" s="54">
        <f t="shared" si="92"/>
        <v>29.422843823622401</v>
      </c>
    </row>
    <row r="207" spans="1:29" x14ac:dyDescent="0.25">
      <c r="A207" s="61">
        <f t="shared" si="93"/>
        <v>4.2262657779009363</v>
      </c>
      <c r="B207" s="43">
        <f t="shared" si="75"/>
        <v>495</v>
      </c>
      <c r="C207" s="42">
        <f t="shared" si="94"/>
        <v>203.52979999999997</v>
      </c>
      <c r="D207" s="51">
        <f t="shared" si="94"/>
        <v>800</v>
      </c>
      <c r="E207" s="56">
        <f t="shared" si="94"/>
        <v>0.2</v>
      </c>
      <c r="F207" s="57">
        <f t="shared" si="94"/>
        <v>980.23210993750001</v>
      </c>
      <c r="G207" s="58">
        <f t="shared" si="94"/>
        <v>2.6584931595742973E-4</v>
      </c>
      <c r="H207" s="58">
        <f t="shared" si="94"/>
        <v>4.3110319016750285E-4</v>
      </c>
      <c r="I207" s="48">
        <f t="shared" si="94"/>
        <v>203.52979999999997</v>
      </c>
      <c r="J207" s="49">
        <f t="shared" si="76"/>
        <v>3.2534631569785533E-2</v>
      </c>
      <c r="K207" s="50">
        <f t="shared" si="77"/>
        <v>4.2262657779009363</v>
      </c>
      <c r="L207" s="51">
        <f t="shared" si="85"/>
        <v>3171598.3889582288</v>
      </c>
      <c r="M207" s="49">
        <f t="shared" si="86"/>
        <v>1.9675556642001157E-2</v>
      </c>
      <c r="N207" s="43">
        <f t="shared" si="87"/>
        <v>6.7702007783808016</v>
      </c>
      <c r="O207" s="43">
        <f t="shared" si="88"/>
        <v>6.7702007783808016</v>
      </c>
      <c r="P207" s="52">
        <f t="shared" si="78"/>
        <v>37.227331716888138</v>
      </c>
      <c r="Q207" s="52">
        <f t="shared" si="95"/>
        <v>60.368112691116437</v>
      </c>
      <c r="R207" s="54">
        <f t="shared" si="79"/>
        <v>8.8031107970115379</v>
      </c>
      <c r="S207" s="54">
        <f t="shared" si="96"/>
        <v>102.33273516775463</v>
      </c>
      <c r="T207" s="54">
        <f t="shared" si="97"/>
        <v>43.997532495268942</v>
      </c>
      <c r="U207" s="54">
        <f t="shared" si="98"/>
        <v>58.335202672485693</v>
      </c>
      <c r="V207" s="54">
        <f t="shared" si="89"/>
        <v>431.27794109881194</v>
      </c>
      <c r="W207" s="54">
        <f t="shared" si="90"/>
        <v>930.7170335537661</v>
      </c>
      <c r="X207" s="54">
        <f t="shared" si="91"/>
        <v>1234.0139026871973</v>
      </c>
      <c r="Y207" s="54">
        <f t="shared" si="99"/>
        <v>2164.7309362409633</v>
      </c>
      <c r="Z207" s="43">
        <f t="shared" si="80"/>
        <v>27.225000000000005</v>
      </c>
      <c r="AA207" s="54">
        <f t="shared" si="81"/>
        <v>29.251640421843916</v>
      </c>
      <c r="AB207" s="54">
        <f t="shared" si="100"/>
        <v>60.368112691116437</v>
      </c>
      <c r="AC207" s="54">
        <f t="shared" si="92"/>
        <v>29.251640421843916</v>
      </c>
    </row>
    <row r="208" spans="1:29" x14ac:dyDescent="0.25">
      <c r="A208" s="61">
        <f t="shared" si="93"/>
        <v>4.2476105545570011</v>
      </c>
      <c r="B208" s="43">
        <f t="shared" si="75"/>
        <v>497.5</v>
      </c>
      <c r="C208" s="42">
        <f t="shared" si="94"/>
        <v>203.52979999999997</v>
      </c>
      <c r="D208" s="51">
        <f t="shared" si="94"/>
        <v>800</v>
      </c>
      <c r="E208" s="56">
        <f t="shared" si="94"/>
        <v>0.2</v>
      </c>
      <c r="F208" s="57">
        <f t="shared" si="94"/>
        <v>980.23210993750001</v>
      </c>
      <c r="G208" s="58">
        <f t="shared" si="94"/>
        <v>2.6584931595742973E-4</v>
      </c>
      <c r="H208" s="58">
        <f t="shared" si="94"/>
        <v>4.3110319016750285E-4</v>
      </c>
      <c r="I208" s="48">
        <f t="shared" si="94"/>
        <v>203.52979999999997</v>
      </c>
      <c r="J208" s="49">
        <f t="shared" si="76"/>
        <v>3.2534631569785533E-2</v>
      </c>
      <c r="K208" s="50">
        <f t="shared" si="77"/>
        <v>4.2476105545570011</v>
      </c>
      <c r="L208" s="51">
        <f t="shared" si="85"/>
        <v>3187616.5626398348</v>
      </c>
      <c r="M208" s="49">
        <f t="shared" si="86"/>
        <v>1.9674915395243332E-2</v>
      </c>
      <c r="N208" s="43">
        <f t="shared" si="87"/>
        <v>6.838536454165216</v>
      </c>
      <c r="O208" s="43">
        <f t="shared" si="88"/>
        <v>6.838536454165216</v>
      </c>
      <c r="P208" s="52">
        <f t="shared" si="78"/>
        <v>37.415348543741104</v>
      </c>
      <c r="Q208" s="52">
        <f t="shared" si="95"/>
        <v>60.673002149152367</v>
      </c>
      <c r="R208" s="54">
        <f t="shared" si="79"/>
        <v>8.8031107970115379</v>
      </c>
      <c r="S208" s="54">
        <f t="shared" si="96"/>
        <v>102.96231280421236</v>
      </c>
      <c r="T208" s="54">
        <f t="shared" si="97"/>
        <v>44.253884997906319</v>
      </c>
      <c r="U208" s="54">
        <f t="shared" si="98"/>
        <v>58.708427806306048</v>
      </c>
      <c r="V208" s="54">
        <f t="shared" si="89"/>
        <v>433.79079064429186</v>
      </c>
      <c r="W208" s="54">
        <f t="shared" si="90"/>
        <v>940.86785412215352</v>
      </c>
      <c r="X208" s="54">
        <f t="shared" si="91"/>
        <v>1248.181317676806</v>
      </c>
      <c r="Y208" s="54">
        <f t="shared" si="99"/>
        <v>2189.0491717989594</v>
      </c>
      <c r="Z208" s="43">
        <f t="shared" si="80"/>
        <v>27.362500000000004</v>
      </c>
      <c r="AA208" s="54">
        <f t="shared" si="81"/>
        <v>29.082192446174815</v>
      </c>
      <c r="AB208" s="54">
        <f t="shared" si="100"/>
        <v>60.673002149152367</v>
      </c>
      <c r="AC208" s="54">
        <f t="shared" si="92"/>
        <v>29.082192446174815</v>
      </c>
    </row>
    <row r="209" spans="1:29" x14ac:dyDescent="0.25">
      <c r="A209" s="61">
        <f t="shared" si="93"/>
        <v>4.2689553312130668</v>
      </c>
      <c r="B209" s="43">
        <f t="shared" si="75"/>
        <v>500</v>
      </c>
      <c r="C209" s="42">
        <f t="shared" si="94"/>
        <v>203.52979999999997</v>
      </c>
      <c r="D209" s="51">
        <f t="shared" si="94"/>
        <v>800</v>
      </c>
      <c r="E209" s="56">
        <f t="shared" si="94"/>
        <v>0.2</v>
      </c>
      <c r="F209" s="57">
        <f t="shared" si="94"/>
        <v>980.23210993750001</v>
      </c>
      <c r="G209" s="58">
        <f t="shared" si="94"/>
        <v>2.6584931595742973E-4</v>
      </c>
      <c r="H209" s="58">
        <f t="shared" si="94"/>
        <v>4.3110319016750285E-4</v>
      </c>
      <c r="I209" s="48">
        <f t="shared" si="94"/>
        <v>203.52979999999997</v>
      </c>
      <c r="J209" s="49">
        <f t="shared" si="76"/>
        <v>3.2534631569785533E-2</v>
      </c>
      <c r="K209" s="50">
        <f t="shared" si="77"/>
        <v>4.2689553312130668</v>
      </c>
      <c r="L209" s="51">
        <f t="shared" si="85"/>
        <v>3203634.7363214432</v>
      </c>
      <c r="M209" s="49">
        <f t="shared" si="86"/>
        <v>1.9674280188204569E-2</v>
      </c>
      <c r="N209" s="43">
        <f t="shared" si="87"/>
        <v>6.9072151422269865</v>
      </c>
      <c r="O209" s="43">
        <f t="shared" si="88"/>
        <v>6.9072151422269865</v>
      </c>
      <c r="P209" s="52">
        <f t="shared" si="78"/>
        <v>37.603365370594076</v>
      </c>
      <c r="Q209" s="52">
        <f t="shared" si="95"/>
        <v>60.977891607188319</v>
      </c>
      <c r="R209" s="54">
        <f t="shared" si="79"/>
        <v>8.8031107970115379</v>
      </c>
      <c r="S209" s="54">
        <f t="shared" si="96"/>
        <v>103.59257646522484</v>
      </c>
      <c r="T209" s="54">
        <f t="shared" si="97"/>
        <v>44.510580512821065</v>
      </c>
      <c r="U209" s="54">
        <f t="shared" si="98"/>
        <v>59.081995952403759</v>
      </c>
      <c r="V209" s="54">
        <f t="shared" si="89"/>
        <v>436.30700250625563</v>
      </c>
      <c r="W209" s="54">
        <f t="shared" si="90"/>
        <v>951.08078018848425</v>
      </c>
      <c r="X209" s="54">
        <f t="shared" si="91"/>
        <v>1262.4358109487982</v>
      </c>
      <c r="Y209" s="54">
        <f t="shared" si="99"/>
        <v>2213.5165911372824</v>
      </c>
      <c r="Z209" s="43">
        <f t="shared" si="80"/>
        <v>27.500000000000004</v>
      </c>
      <c r="AA209" s="54">
        <f t="shared" si="81"/>
        <v>28.914473484103084</v>
      </c>
      <c r="AB209" s="54">
        <f t="shared" si="100"/>
        <v>60.977891607188319</v>
      </c>
      <c r="AC209" s="54">
        <f t="shared" si="92"/>
        <v>28.914473484103084</v>
      </c>
    </row>
    <row r="210" spans="1:29" x14ac:dyDescent="0.25">
      <c r="A210" s="61">
        <f t="shared" si="93"/>
        <v>4.2903001078691316</v>
      </c>
      <c r="B210" s="43">
        <f t="shared" si="75"/>
        <v>502.5</v>
      </c>
      <c r="C210" s="42">
        <f t="shared" si="94"/>
        <v>203.52979999999997</v>
      </c>
      <c r="D210" s="51">
        <f t="shared" si="94"/>
        <v>800</v>
      </c>
      <c r="E210" s="56">
        <f t="shared" si="94"/>
        <v>0.2</v>
      </c>
      <c r="F210" s="57">
        <f t="shared" si="94"/>
        <v>980.23210993750001</v>
      </c>
      <c r="G210" s="58">
        <f t="shared" si="94"/>
        <v>2.6584931595742973E-4</v>
      </c>
      <c r="H210" s="58">
        <f t="shared" si="94"/>
        <v>4.3110319016750285E-4</v>
      </c>
      <c r="I210" s="48">
        <f t="shared" si="94"/>
        <v>203.52979999999997</v>
      </c>
      <c r="J210" s="49">
        <f t="shared" si="76"/>
        <v>3.2534631569785533E-2</v>
      </c>
      <c r="K210" s="50">
        <f t="shared" si="77"/>
        <v>4.2903001078691316</v>
      </c>
      <c r="L210" s="51">
        <f t="shared" si="85"/>
        <v>3219652.9100030498</v>
      </c>
      <c r="M210" s="49">
        <f t="shared" si="86"/>
        <v>1.9673650934455045E-2</v>
      </c>
      <c r="N210" s="43">
        <f t="shared" si="87"/>
        <v>6.9762368419205556</v>
      </c>
      <c r="O210" s="43">
        <f t="shared" si="88"/>
        <v>6.9762368419205556</v>
      </c>
      <c r="P210" s="52">
        <f t="shared" si="78"/>
        <v>37.791382197447057</v>
      </c>
      <c r="Q210" s="52">
        <f t="shared" si="95"/>
        <v>61.282781065224249</v>
      </c>
      <c r="R210" s="54">
        <f t="shared" si="79"/>
        <v>8.8031107970115379</v>
      </c>
      <c r="S210" s="54">
        <f t="shared" si="96"/>
        <v>104.22352614950087</v>
      </c>
      <c r="T210" s="54">
        <f t="shared" si="97"/>
        <v>44.767619039367609</v>
      </c>
      <c r="U210" s="54">
        <f t="shared" si="98"/>
        <v>59.455907110133268</v>
      </c>
      <c r="V210" s="54">
        <f t="shared" si="89"/>
        <v>438.82657667837509</v>
      </c>
      <c r="W210" s="54">
        <f t="shared" si="90"/>
        <v>961.35592167872744</v>
      </c>
      <c r="X210" s="54">
        <f t="shared" si="91"/>
        <v>1276.7774924291439</v>
      </c>
      <c r="Y210" s="54">
        <f t="shared" si="99"/>
        <v>2238.1334141078714</v>
      </c>
      <c r="Z210" s="43">
        <f t="shared" si="80"/>
        <v>27.637500000000003</v>
      </c>
      <c r="AA210" s="54">
        <f t="shared" si="81"/>
        <v>28.748457649003896</v>
      </c>
      <c r="AB210" s="54">
        <f t="shared" si="100"/>
        <v>61.282781065224249</v>
      </c>
      <c r="AC210" s="54">
        <f t="shared" si="92"/>
        <v>28.748457649003896</v>
      </c>
    </row>
    <row r="211" spans="1:29" x14ac:dyDescent="0.25">
      <c r="A211" s="61">
        <f t="shared" si="93"/>
        <v>4.3116448845251973</v>
      </c>
      <c r="B211" s="43">
        <f t="shared" si="75"/>
        <v>505</v>
      </c>
      <c r="C211" s="42">
        <f t="shared" si="94"/>
        <v>203.52979999999997</v>
      </c>
      <c r="D211" s="51">
        <f t="shared" si="94"/>
        <v>800</v>
      </c>
      <c r="E211" s="56">
        <f t="shared" si="94"/>
        <v>0.2</v>
      </c>
      <c r="F211" s="57">
        <f t="shared" si="94"/>
        <v>980.23210993750001</v>
      </c>
      <c r="G211" s="58">
        <f t="shared" si="94"/>
        <v>2.6584931595742973E-4</v>
      </c>
      <c r="H211" s="58">
        <f t="shared" si="94"/>
        <v>4.3110319016750285E-4</v>
      </c>
      <c r="I211" s="48">
        <f t="shared" si="94"/>
        <v>203.52979999999997</v>
      </c>
      <c r="J211" s="49">
        <f t="shared" si="76"/>
        <v>3.2534631569785533E-2</v>
      </c>
      <c r="K211" s="50">
        <f t="shared" si="77"/>
        <v>4.3116448845251973</v>
      </c>
      <c r="L211" s="51">
        <f t="shared" si="85"/>
        <v>3235671.0836846577</v>
      </c>
      <c r="M211" s="49">
        <f t="shared" si="86"/>
        <v>1.9673027549220543E-2</v>
      </c>
      <c r="N211" s="43">
        <f t="shared" si="87"/>
        <v>7.0456015526065991</v>
      </c>
      <c r="O211" s="43">
        <f t="shared" si="88"/>
        <v>7.0456015526065991</v>
      </c>
      <c r="P211" s="52">
        <f t="shared" si="78"/>
        <v>37.979399024300015</v>
      </c>
      <c r="Q211" s="52">
        <f t="shared" si="95"/>
        <v>61.587670523260186</v>
      </c>
      <c r="R211" s="54">
        <f t="shared" si="79"/>
        <v>8.8031107970115379</v>
      </c>
      <c r="S211" s="54">
        <f t="shared" si="96"/>
        <v>104.85516185576186</v>
      </c>
      <c r="T211" s="54">
        <f t="shared" si="97"/>
        <v>45.025000576906614</v>
      </c>
      <c r="U211" s="54">
        <f t="shared" si="98"/>
        <v>59.830161278855243</v>
      </c>
      <c r="V211" s="54">
        <f t="shared" si="89"/>
        <v>441.34951315438326</v>
      </c>
      <c r="W211" s="54">
        <f t="shared" si="90"/>
        <v>971.693388518711</v>
      </c>
      <c r="X211" s="54">
        <f t="shared" si="91"/>
        <v>1291.2064720436708</v>
      </c>
      <c r="Y211" s="54">
        <f t="shared" si="99"/>
        <v>2262.8998605623819</v>
      </c>
      <c r="Z211" s="43">
        <f t="shared" si="80"/>
        <v>27.775000000000002</v>
      </c>
      <c r="AA211" s="54">
        <f t="shared" si="81"/>
        <v>28.584119567121213</v>
      </c>
      <c r="AB211" s="54">
        <f t="shared" si="100"/>
        <v>61.587670523260186</v>
      </c>
      <c r="AC211" s="54">
        <f t="shared" si="92"/>
        <v>28.584119567121213</v>
      </c>
    </row>
    <row r="212" spans="1:29" x14ac:dyDescent="0.25">
      <c r="A212" s="61">
        <f t="shared" si="93"/>
        <v>4.3329896611812631</v>
      </c>
      <c r="B212" s="43">
        <f t="shared" si="75"/>
        <v>507.5</v>
      </c>
      <c r="C212" s="42">
        <f t="shared" si="94"/>
        <v>203.52979999999997</v>
      </c>
      <c r="D212" s="51">
        <f t="shared" si="94"/>
        <v>800</v>
      </c>
      <c r="E212" s="56">
        <f t="shared" si="94"/>
        <v>0.2</v>
      </c>
      <c r="F212" s="57">
        <f t="shared" si="94"/>
        <v>980.23210993750001</v>
      </c>
      <c r="G212" s="58">
        <f t="shared" si="94"/>
        <v>2.6584931595742973E-4</v>
      </c>
      <c r="H212" s="58">
        <f t="shared" si="94"/>
        <v>4.3110319016750285E-4</v>
      </c>
      <c r="I212" s="48">
        <f t="shared" si="94"/>
        <v>203.52979999999997</v>
      </c>
      <c r="J212" s="49">
        <f t="shared" si="76"/>
        <v>3.2534631569785533E-2</v>
      </c>
      <c r="K212" s="50">
        <f t="shared" si="77"/>
        <v>4.3329896611812631</v>
      </c>
      <c r="L212" s="51">
        <f t="shared" si="85"/>
        <v>3251689.2573662647</v>
      </c>
      <c r="M212" s="49">
        <f t="shared" si="86"/>
        <v>1.9672409949342801E-2</v>
      </c>
      <c r="N212" s="43">
        <f t="shared" si="87"/>
        <v>7.1153092736518957</v>
      </c>
      <c r="O212" s="43">
        <f t="shared" si="88"/>
        <v>7.1153092736518957</v>
      </c>
      <c r="P212" s="52">
        <f t="shared" si="78"/>
        <v>38.167415851152988</v>
      </c>
      <c r="Q212" s="52">
        <f t="shared" si="95"/>
        <v>61.892559981296138</v>
      </c>
      <c r="R212" s="54">
        <f t="shared" si="79"/>
        <v>8.8031107970115379</v>
      </c>
      <c r="S212" s="54">
        <f t="shared" si="96"/>
        <v>105.48748358274138</v>
      </c>
      <c r="T212" s="54">
        <f t="shared" si="97"/>
        <v>45.282725124804884</v>
      </c>
      <c r="U212" s="54">
        <f t="shared" si="98"/>
        <v>60.204758457936492</v>
      </c>
      <c r="V212" s="54">
        <f t="shared" si="89"/>
        <v>443.87581192807335</v>
      </c>
      <c r="W212" s="54">
        <f t="shared" si="90"/>
        <v>982.09329063412304</v>
      </c>
      <c r="X212" s="54">
        <f t="shared" si="91"/>
        <v>1305.722859718067</v>
      </c>
      <c r="Y212" s="54">
        <f t="shared" si="99"/>
        <v>2287.8161503521901</v>
      </c>
      <c r="Z212" s="43">
        <f t="shared" si="80"/>
        <v>27.912500000000005</v>
      </c>
      <c r="AA212" s="54">
        <f t="shared" si="81"/>
        <v>28.421434364934232</v>
      </c>
      <c r="AB212" s="54">
        <f t="shared" si="100"/>
        <v>61.892559981296138</v>
      </c>
      <c r="AC212" s="54">
        <f t="shared" si="92"/>
        <v>28.421434364934232</v>
      </c>
    </row>
    <row r="213" spans="1:29" x14ac:dyDescent="0.25">
      <c r="A213" s="61">
        <f t="shared" si="93"/>
        <v>4.3543344378373279</v>
      </c>
      <c r="B213" s="43">
        <f t="shared" si="75"/>
        <v>510</v>
      </c>
      <c r="C213" s="42">
        <f t="shared" si="94"/>
        <v>203.52979999999997</v>
      </c>
      <c r="D213" s="51">
        <f t="shared" si="94"/>
        <v>800</v>
      </c>
      <c r="E213" s="56">
        <f t="shared" si="94"/>
        <v>0.2</v>
      </c>
      <c r="F213" s="57">
        <f t="shared" si="94"/>
        <v>980.23210993750001</v>
      </c>
      <c r="G213" s="58">
        <f t="shared" si="94"/>
        <v>2.6584931595742973E-4</v>
      </c>
      <c r="H213" s="58">
        <f t="shared" si="94"/>
        <v>4.3110319016750285E-4</v>
      </c>
      <c r="I213" s="48">
        <f t="shared" si="94"/>
        <v>203.52979999999997</v>
      </c>
      <c r="J213" s="49">
        <f t="shared" si="76"/>
        <v>3.2534631569785533E-2</v>
      </c>
      <c r="K213" s="50">
        <f t="shared" si="77"/>
        <v>4.3543344378373279</v>
      </c>
      <c r="L213" s="51">
        <f t="shared" si="85"/>
        <v>3267707.4310478712</v>
      </c>
      <c r="M213" s="49">
        <f t="shared" si="86"/>
        <v>1.9671798053240985E-2</v>
      </c>
      <c r="N213" s="43">
        <f t="shared" si="87"/>
        <v>7.1853600044292456</v>
      </c>
      <c r="O213" s="43">
        <f t="shared" si="88"/>
        <v>7.1853600044292456</v>
      </c>
      <c r="P213" s="52">
        <f t="shared" si="78"/>
        <v>38.355432678005954</v>
      </c>
      <c r="Q213" s="52">
        <f t="shared" si="95"/>
        <v>62.197449439332075</v>
      </c>
      <c r="R213" s="54">
        <f t="shared" si="79"/>
        <v>8.8031107970115379</v>
      </c>
      <c r="S213" s="54">
        <f t="shared" si="96"/>
        <v>106.12049132918499</v>
      </c>
      <c r="T213" s="54">
        <f t="shared" si="97"/>
        <v>45.540792682435196</v>
      </c>
      <c r="U213" s="54">
        <f t="shared" si="98"/>
        <v>60.579698646749776</v>
      </c>
      <c r="V213" s="54">
        <f t="shared" si="89"/>
        <v>446.40547299329711</v>
      </c>
      <c r="W213" s="54">
        <f t="shared" si="90"/>
        <v>992.55573795051077</v>
      </c>
      <c r="X213" s="54">
        <f t="shared" si="91"/>
        <v>1320.3267653778794</v>
      </c>
      <c r="Y213" s="54">
        <f t="shared" si="99"/>
        <v>2312.8825033283902</v>
      </c>
      <c r="Z213" s="43">
        <f t="shared" si="80"/>
        <v>28.050000000000004</v>
      </c>
      <c r="AA213" s="54">
        <f t="shared" si="81"/>
        <v>28.260377656895464</v>
      </c>
      <c r="AB213" s="54">
        <f t="shared" si="100"/>
        <v>62.197449439332075</v>
      </c>
      <c r="AC213" s="54">
        <f t="shared" si="92"/>
        <v>28.260377656895464</v>
      </c>
    </row>
    <row r="214" spans="1:29" x14ac:dyDescent="0.25">
      <c r="A214" s="61">
        <f t="shared" si="93"/>
        <v>4.3756792144933936</v>
      </c>
      <c r="B214" s="43">
        <f t="shared" si="75"/>
        <v>512.5</v>
      </c>
      <c r="C214" s="42">
        <f t="shared" si="94"/>
        <v>203.52979999999997</v>
      </c>
      <c r="D214" s="51">
        <f t="shared" si="94"/>
        <v>800</v>
      </c>
      <c r="E214" s="56">
        <f t="shared" si="94"/>
        <v>0.2</v>
      </c>
      <c r="F214" s="57">
        <f t="shared" si="94"/>
        <v>980.23210993750001</v>
      </c>
      <c r="G214" s="58">
        <f t="shared" si="94"/>
        <v>2.6584931595742973E-4</v>
      </c>
      <c r="H214" s="58">
        <f t="shared" si="94"/>
        <v>4.3110319016750285E-4</v>
      </c>
      <c r="I214" s="48">
        <f t="shared" si="94"/>
        <v>203.52979999999997</v>
      </c>
      <c r="J214" s="49">
        <f t="shared" si="76"/>
        <v>3.2534631569785533E-2</v>
      </c>
      <c r="K214" s="50">
        <f t="shared" si="77"/>
        <v>4.3756792144933936</v>
      </c>
      <c r="L214" s="51">
        <f t="shared" si="85"/>
        <v>3283725.6047294787</v>
      </c>
      <c r="M214" s="49">
        <f t="shared" si="86"/>
        <v>1.9671191780874255E-2</v>
      </c>
      <c r="N214" s="43">
        <f t="shared" si="87"/>
        <v>7.2557537443174036</v>
      </c>
      <c r="O214" s="43">
        <f t="shared" si="88"/>
        <v>7.2557537443174036</v>
      </c>
      <c r="P214" s="52">
        <f t="shared" si="78"/>
        <v>38.543449504858927</v>
      </c>
      <c r="Q214" s="52">
        <f t="shared" si="95"/>
        <v>62.50233889736802</v>
      </c>
      <c r="R214" s="54">
        <f t="shared" si="79"/>
        <v>8.8031107970115379</v>
      </c>
      <c r="S214" s="54">
        <f t="shared" si="96"/>
        <v>106.75418509385021</v>
      </c>
      <c r="T214" s="54">
        <f t="shared" si="97"/>
        <v>45.79920324917633</v>
      </c>
      <c r="U214" s="54">
        <f t="shared" si="98"/>
        <v>60.954981844673881</v>
      </c>
      <c r="V214" s="54">
        <f t="shared" si="89"/>
        <v>448.9384963439652</v>
      </c>
      <c r="W214" s="54">
        <f t="shared" si="90"/>
        <v>1003.0808403932848</v>
      </c>
      <c r="X214" s="54">
        <f t="shared" si="91"/>
        <v>1335.0182989485197</v>
      </c>
      <c r="Y214" s="54">
        <f t="shared" si="99"/>
        <v>2338.0991393418044</v>
      </c>
      <c r="Z214" s="43">
        <f t="shared" si="80"/>
        <v>28.187500000000004</v>
      </c>
      <c r="AA214" s="54">
        <f t="shared" si="81"/>
        <v>28.100925533527626</v>
      </c>
      <c r="AB214" s="54">
        <f t="shared" si="100"/>
        <v>62.50233889736802</v>
      </c>
      <c r="AC214" s="54">
        <f t="shared" si="92"/>
        <v>28.100925533527626</v>
      </c>
    </row>
    <row r="215" spans="1:29" x14ac:dyDescent="0.25">
      <c r="A215" s="61">
        <f t="shared" si="93"/>
        <v>4.3970239911494584</v>
      </c>
      <c r="B215" s="43">
        <f t="shared" si="75"/>
        <v>515</v>
      </c>
      <c r="C215" s="42">
        <f t="shared" si="94"/>
        <v>203.52979999999997</v>
      </c>
      <c r="D215" s="51">
        <f t="shared" si="94"/>
        <v>800</v>
      </c>
      <c r="E215" s="56">
        <f t="shared" si="94"/>
        <v>0.2</v>
      </c>
      <c r="F215" s="57">
        <f t="shared" si="94"/>
        <v>980.23210993750001</v>
      </c>
      <c r="G215" s="58">
        <f t="shared" si="94"/>
        <v>2.6584931595742973E-4</v>
      </c>
      <c r="H215" s="58">
        <f t="shared" si="94"/>
        <v>4.3110319016750285E-4</v>
      </c>
      <c r="I215" s="48">
        <f t="shared" si="94"/>
        <v>203.52979999999997</v>
      </c>
      <c r="J215" s="49">
        <f t="shared" si="76"/>
        <v>3.2534631569785533E-2</v>
      </c>
      <c r="K215" s="50">
        <f t="shared" si="77"/>
        <v>4.3970239911494584</v>
      </c>
      <c r="L215" s="51">
        <f t="shared" si="85"/>
        <v>3299743.7784110857</v>
      </c>
      <c r="M215" s="49">
        <f t="shared" si="86"/>
        <v>1.9670591053705444E-2</v>
      </c>
      <c r="N215" s="43">
        <f t="shared" si="87"/>
        <v>7.3264904927009695</v>
      </c>
      <c r="O215" s="43">
        <f t="shared" si="88"/>
        <v>7.3264904927009695</v>
      </c>
      <c r="P215" s="52">
        <f t="shared" si="78"/>
        <v>38.731466331711893</v>
      </c>
      <c r="Q215" s="52">
        <f t="shared" si="95"/>
        <v>62.807228355403964</v>
      </c>
      <c r="R215" s="54">
        <f t="shared" si="79"/>
        <v>8.8031107970115379</v>
      </c>
      <c r="S215" s="54">
        <f t="shared" si="96"/>
        <v>107.38856487550625</v>
      </c>
      <c r="T215" s="54">
        <f t="shared" si="97"/>
        <v>46.057956824412862</v>
      </c>
      <c r="U215" s="54">
        <f t="shared" si="98"/>
        <v>61.330608051093392</v>
      </c>
      <c r="V215" s="54">
        <f t="shared" si="89"/>
        <v>451.47488197404499</v>
      </c>
      <c r="W215" s="54">
        <f t="shared" si="90"/>
        <v>1013.6687078877189</v>
      </c>
      <c r="X215" s="54">
        <f t="shared" si="91"/>
        <v>1349.7975703552604</v>
      </c>
      <c r="Y215" s="54">
        <f t="shared" si="99"/>
        <v>2363.4662782429796</v>
      </c>
      <c r="Z215" s="43">
        <f t="shared" si="80"/>
        <v>28.325000000000003</v>
      </c>
      <c r="AA215" s="54">
        <f t="shared" si="81"/>
        <v>27.943054549867274</v>
      </c>
      <c r="AB215" s="54">
        <f t="shared" si="100"/>
        <v>62.807228355403964</v>
      </c>
      <c r="AC215" s="54">
        <f t="shared" si="92"/>
        <v>27.943054549867274</v>
      </c>
    </row>
    <row r="216" spans="1:29" x14ac:dyDescent="0.25">
      <c r="A216" s="61">
        <f t="shared" si="93"/>
        <v>4.4183687678055241</v>
      </c>
      <c r="B216" s="43">
        <f t="shared" si="75"/>
        <v>517.5</v>
      </c>
      <c r="C216" s="42">
        <f t="shared" si="94"/>
        <v>203.52979999999997</v>
      </c>
      <c r="D216" s="51">
        <f t="shared" si="94"/>
        <v>800</v>
      </c>
      <c r="E216" s="56">
        <f t="shared" si="94"/>
        <v>0.2</v>
      </c>
      <c r="F216" s="57">
        <f t="shared" si="94"/>
        <v>980.23210993750001</v>
      </c>
      <c r="G216" s="58">
        <f t="shared" si="94"/>
        <v>2.6584931595742973E-4</v>
      </c>
      <c r="H216" s="58">
        <f t="shared" si="94"/>
        <v>4.3110319016750285E-4</v>
      </c>
      <c r="I216" s="48">
        <f t="shared" si="94"/>
        <v>203.52979999999997</v>
      </c>
      <c r="J216" s="49">
        <f t="shared" si="76"/>
        <v>3.2534631569785533E-2</v>
      </c>
      <c r="K216" s="50">
        <f t="shared" si="77"/>
        <v>4.4183687678055241</v>
      </c>
      <c r="L216" s="51">
        <f t="shared" si="85"/>
        <v>3315761.9520926927</v>
      </c>
      <c r="M216" s="49">
        <f t="shared" si="86"/>
        <v>1.966999579466569E-2</v>
      </c>
      <c r="N216" s="43">
        <f t="shared" si="87"/>
        <v>7.3975702489703261</v>
      </c>
      <c r="O216" s="43">
        <f t="shared" si="88"/>
        <v>7.3975702489703261</v>
      </c>
      <c r="P216" s="52">
        <f t="shared" si="78"/>
        <v>38.919483158564866</v>
      </c>
      <c r="Q216" s="52">
        <f t="shared" si="95"/>
        <v>63.112117813439887</v>
      </c>
      <c r="R216" s="54">
        <f t="shared" si="79"/>
        <v>8.8031107970115379</v>
      </c>
      <c r="S216" s="54">
        <f t="shared" si="96"/>
        <v>108.02363067293386</v>
      </c>
      <c r="T216" s="54">
        <f t="shared" si="97"/>
        <v>46.317053407535191</v>
      </c>
      <c r="U216" s="54">
        <f t="shared" si="98"/>
        <v>61.706577265398678</v>
      </c>
      <c r="V216" s="54">
        <f t="shared" si="89"/>
        <v>454.01462987756094</v>
      </c>
      <c r="W216" s="54">
        <f t="shared" si="90"/>
        <v>1024.3194503589511</v>
      </c>
      <c r="X216" s="54">
        <f t="shared" si="91"/>
        <v>1364.66468952324</v>
      </c>
      <c r="Y216" s="54">
        <f t="shared" si="99"/>
        <v>2388.9841398821909</v>
      </c>
      <c r="Z216" s="43">
        <f t="shared" si="80"/>
        <v>28.462500000000002</v>
      </c>
      <c r="AA216" s="54">
        <f t="shared" si="81"/>
        <v>27.786741714243458</v>
      </c>
      <c r="AB216" s="54">
        <f t="shared" si="100"/>
        <v>63.112117813439887</v>
      </c>
      <c r="AC216" s="54">
        <f t="shared" si="92"/>
        <v>27.786741714243458</v>
      </c>
    </row>
    <row r="217" spans="1:29" x14ac:dyDescent="0.25">
      <c r="A217" s="61">
        <f t="shared" si="93"/>
        <v>4.4397135444615889</v>
      </c>
      <c r="B217" s="43">
        <f t="shared" si="75"/>
        <v>520</v>
      </c>
      <c r="C217" s="42">
        <f t="shared" si="94"/>
        <v>203.52979999999997</v>
      </c>
      <c r="D217" s="51">
        <f t="shared" si="94"/>
        <v>800</v>
      </c>
      <c r="E217" s="56">
        <f t="shared" si="94"/>
        <v>0.2</v>
      </c>
      <c r="F217" s="57">
        <f t="shared" si="94"/>
        <v>980.23210993750001</v>
      </c>
      <c r="G217" s="58">
        <f t="shared" si="94"/>
        <v>2.6584931595742973E-4</v>
      </c>
      <c r="H217" s="58">
        <f t="shared" si="94"/>
        <v>4.3110319016750285E-4</v>
      </c>
      <c r="I217" s="48">
        <f t="shared" si="94"/>
        <v>203.52979999999997</v>
      </c>
      <c r="J217" s="49">
        <f t="shared" si="76"/>
        <v>3.2534631569785533E-2</v>
      </c>
      <c r="K217" s="50">
        <f t="shared" si="77"/>
        <v>4.4397135444615889</v>
      </c>
      <c r="L217" s="51">
        <f t="shared" si="85"/>
        <v>3331780.1257743002</v>
      </c>
      <c r="M217" s="49">
        <f t="shared" si="86"/>
        <v>1.9669405928120127E-2</v>
      </c>
      <c r="N217" s="43">
        <f t="shared" si="87"/>
        <v>7.4689930125215289</v>
      </c>
      <c r="O217" s="43">
        <f t="shared" si="88"/>
        <v>7.4689930125215289</v>
      </c>
      <c r="P217" s="52">
        <f t="shared" si="78"/>
        <v>39.107499985417839</v>
      </c>
      <c r="Q217" s="52">
        <f t="shared" si="95"/>
        <v>63.417007271475846</v>
      </c>
      <c r="R217" s="54">
        <f t="shared" si="79"/>
        <v>8.8031107970115379</v>
      </c>
      <c r="S217" s="54">
        <f t="shared" si="96"/>
        <v>108.6593824849252</v>
      </c>
      <c r="T217" s="54">
        <f t="shared" si="97"/>
        <v>46.576492997939368</v>
      </c>
      <c r="U217" s="54">
        <f t="shared" si="98"/>
        <v>62.082889486985835</v>
      </c>
      <c r="V217" s="54">
        <f t="shared" si="89"/>
        <v>456.55774004859302</v>
      </c>
      <c r="W217" s="54">
        <f t="shared" si="90"/>
        <v>1035.0331777319861</v>
      </c>
      <c r="X217" s="54">
        <f t="shared" si="91"/>
        <v>1379.6197663774628</v>
      </c>
      <c r="Y217" s="54">
        <f t="shared" si="99"/>
        <v>2414.652944109449</v>
      </c>
      <c r="Z217" s="43">
        <f t="shared" si="80"/>
        <v>28.600000000000005</v>
      </c>
      <c r="AA217" s="54">
        <f t="shared" si="81"/>
        <v>27.631964477380023</v>
      </c>
      <c r="AB217" s="54">
        <f t="shared" si="100"/>
        <v>63.417007271475846</v>
      </c>
      <c r="AC217" s="54">
        <f t="shared" si="92"/>
        <v>27.631964477380023</v>
      </c>
    </row>
    <row r="218" spans="1:29" x14ac:dyDescent="0.25">
      <c r="A218" s="61">
        <f t="shared" si="93"/>
        <v>4.4610583211176547</v>
      </c>
      <c r="B218" s="43">
        <f t="shared" ref="B218:B249" si="101">B217+2.5</f>
        <v>522.5</v>
      </c>
      <c r="C218" s="42">
        <f t="shared" si="94"/>
        <v>203.52979999999997</v>
      </c>
      <c r="D218" s="51">
        <f t="shared" si="94"/>
        <v>800</v>
      </c>
      <c r="E218" s="56">
        <f t="shared" si="94"/>
        <v>0.2</v>
      </c>
      <c r="F218" s="57">
        <f t="shared" si="94"/>
        <v>980.23210993750001</v>
      </c>
      <c r="G218" s="58">
        <f t="shared" si="94"/>
        <v>2.6584931595742973E-4</v>
      </c>
      <c r="H218" s="58">
        <f t="shared" si="94"/>
        <v>4.3110319016750285E-4</v>
      </c>
      <c r="I218" s="48">
        <f t="shared" si="94"/>
        <v>203.52979999999997</v>
      </c>
      <c r="J218" s="49">
        <f t="shared" ref="J218:J249" si="102">PI()*(I218/2000)^2</f>
        <v>3.2534631569785533E-2</v>
      </c>
      <c r="K218" s="50">
        <f t="shared" ref="K218:K249" si="103">B218/J218/3600</f>
        <v>4.4610583211176547</v>
      </c>
      <c r="L218" s="51">
        <f t="shared" si="85"/>
        <v>3347798.2994559077</v>
      </c>
      <c r="M218" s="49">
        <f t="shared" si="86"/>
        <v>1.96688213798345E-2</v>
      </c>
      <c r="N218" s="43">
        <f t="shared" si="87"/>
        <v>7.5407587827562539</v>
      </c>
      <c r="O218" s="43">
        <f t="shared" si="88"/>
        <v>7.5407587827562539</v>
      </c>
      <c r="P218" s="52">
        <f t="shared" ref="P218:P249" si="104">(B218/3600)*G218/2/PI()/G$4/0.000000000001*(LN(G$3/(C218/2000))+C$4)/100000</f>
        <v>39.295516812270812</v>
      </c>
      <c r="Q218" s="52">
        <f t="shared" si="95"/>
        <v>63.721896729511798</v>
      </c>
      <c r="R218" s="54">
        <f t="shared" ref="R218:R249" si="105">R217</f>
        <v>8.8031107970115379</v>
      </c>
      <c r="S218" s="54">
        <f t="shared" si="96"/>
        <v>109.29582031028357</v>
      </c>
      <c r="T218" s="54">
        <f t="shared" si="97"/>
        <v>46.836275595027068</v>
      </c>
      <c r="U218" s="54">
        <f t="shared" si="98"/>
        <v>62.459544715256513</v>
      </c>
      <c r="V218" s="54">
        <f t="shared" si="89"/>
        <v>459.10421248127619</v>
      </c>
      <c r="W218" s="54">
        <f t="shared" si="90"/>
        <v>1045.8099999316942</v>
      </c>
      <c r="X218" s="54">
        <f t="shared" si="91"/>
        <v>1394.6629108428003</v>
      </c>
      <c r="Y218" s="54">
        <f t="shared" si="99"/>
        <v>2440.4729107744943</v>
      </c>
      <c r="Z218" s="43">
        <f t="shared" ref="Z218:Z249" si="106">B218*(C$1-C$2)*1.1/1000</f>
        <v>28.737500000000004</v>
      </c>
      <c r="AA218" s="54">
        <f t="shared" ref="AA218:AA249" si="107">Z218/(W218/1000)</f>
        <v>27.47870072181081</v>
      </c>
      <c r="AB218" s="54">
        <f t="shared" si="100"/>
        <v>63.721896729511798</v>
      </c>
      <c r="AC218" s="54">
        <f t="shared" si="92"/>
        <v>27.47870072181081</v>
      </c>
    </row>
    <row r="219" spans="1:29" x14ac:dyDescent="0.25">
      <c r="A219" s="61">
        <f t="shared" si="93"/>
        <v>4.4824030977737204</v>
      </c>
      <c r="B219" s="43">
        <f t="shared" si="101"/>
        <v>525</v>
      </c>
      <c r="C219" s="42">
        <f t="shared" ref="C219:I234" si="108">C218</f>
        <v>203.52979999999997</v>
      </c>
      <c r="D219" s="51">
        <f t="shared" si="108"/>
        <v>800</v>
      </c>
      <c r="E219" s="56">
        <f t="shared" si="108"/>
        <v>0.2</v>
      </c>
      <c r="F219" s="57">
        <f t="shared" si="108"/>
        <v>980.23210993750001</v>
      </c>
      <c r="G219" s="58">
        <f t="shared" si="108"/>
        <v>2.6584931595742973E-4</v>
      </c>
      <c r="H219" s="58">
        <f t="shared" si="108"/>
        <v>4.3110319016750285E-4</v>
      </c>
      <c r="I219" s="48">
        <f t="shared" si="108"/>
        <v>203.52979999999997</v>
      </c>
      <c r="J219" s="49">
        <f t="shared" si="102"/>
        <v>3.2534631569785533E-2</v>
      </c>
      <c r="K219" s="50">
        <f t="shared" si="103"/>
        <v>4.4824030977737204</v>
      </c>
      <c r="L219" s="51">
        <f t="shared" si="85"/>
        <v>3363816.4731375156</v>
      </c>
      <c r="M219" s="49">
        <f t="shared" si="86"/>
        <v>1.966824207694275E-2</v>
      </c>
      <c r="N219" s="43">
        <f t="shared" si="87"/>
        <v>7.6128675590817059</v>
      </c>
      <c r="O219" s="43">
        <f t="shared" si="88"/>
        <v>7.6128675590817059</v>
      </c>
      <c r="P219" s="52">
        <f t="shared" si="104"/>
        <v>39.483533639123785</v>
      </c>
      <c r="Q219" s="52">
        <f t="shared" si="95"/>
        <v>64.026786187547742</v>
      </c>
      <c r="R219" s="54">
        <f t="shared" si="105"/>
        <v>8.8031107970115379</v>
      </c>
      <c r="S219" s="54">
        <f t="shared" si="96"/>
        <v>109.93294414782339</v>
      </c>
      <c r="T219" s="54">
        <f t="shared" si="97"/>
        <v>47.096401198205491</v>
      </c>
      <c r="U219" s="54">
        <f t="shared" si="98"/>
        <v>62.836542949617908</v>
      </c>
      <c r="V219" s="54">
        <f t="shared" si="89"/>
        <v>461.6540471697997</v>
      </c>
      <c r="W219" s="54">
        <f t="shared" si="90"/>
        <v>1056.6500268828154</v>
      </c>
      <c r="X219" s="54">
        <f t="shared" si="91"/>
        <v>1409.7942328439915</v>
      </c>
      <c r="Y219" s="54">
        <f t="shared" si="99"/>
        <v>2466.4442597268071</v>
      </c>
      <c r="Z219" s="43">
        <f t="shared" si="106"/>
        <v>28.875000000000004</v>
      </c>
      <c r="AA219" s="54">
        <f t="shared" si="107"/>
        <v>27.32692875159724</v>
      </c>
      <c r="AB219" s="54">
        <f t="shared" si="100"/>
        <v>64.026786187547742</v>
      </c>
      <c r="AC219" s="54">
        <f t="shared" si="92"/>
        <v>27.32692875159724</v>
      </c>
    </row>
    <row r="220" spans="1:29" x14ac:dyDescent="0.25">
      <c r="A220" s="61">
        <f t="shared" si="93"/>
        <v>4.5037478744297852</v>
      </c>
      <c r="B220" s="43">
        <f t="shared" si="101"/>
        <v>527.5</v>
      </c>
      <c r="C220" s="42">
        <f t="shared" si="108"/>
        <v>203.52979999999997</v>
      </c>
      <c r="D220" s="51">
        <f t="shared" si="108"/>
        <v>800</v>
      </c>
      <c r="E220" s="56">
        <f t="shared" si="108"/>
        <v>0.2</v>
      </c>
      <c r="F220" s="57">
        <f t="shared" si="108"/>
        <v>980.23210993750001</v>
      </c>
      <c r="G220" s="58">
        <f t="shared" si="108"/>
        <v>2.6584931595742973E-4</v>
      </c>
      <c r="H220" s="58">
        <f t="shared" si="108"/>
        <v>4.3110319016750285E-4</v>
      </c>
      <c r="I220" s="48">
        <f t="shared" si="108"/>
        <v>203.52979999999997</v>
      </c>
      <c r="J220" s="49">
        <f t="shared" si="102"/>
        <v>3.2534631569785533E-2</v>
      </c>
      <c r="K220" s="50">
        <f t="shared" si="103"/>
        <v>4.5037478744297852</v>
      </c>
      <c r="L220" s="51">
        <f t="shared" si="85"/>
        <v>3379834.6468191217</v>
      </c>
      <c r="M220" s="49">
        <f t="shared" si="86"/>
        <v>1.9667667947915437E-2</v>
      </c>
      <c r="N220" s="43">
        <f t="shared" si="87"/>
        <v>7.6853193409105334</v>
      </c>
      <c r="O220" s="43">
        <f t="shared" si="88"/>
        <v>7.6853193409105334</v>
      </c>
      <c r="P220" s="52">
        <f t="shared" si="104"/>
        <v>39.67155046597675</v>
      </c>
      <c r="Q220" s="52">
        <f t="shared" si="95"/>
        <v>64.331675645583687</v>
      </c>
      <c r="R220" s="54">
        <f t="shared" si="105"/>
        <v>8.8031107970115379</v>
      </c>
      <c r="S220" s="54">
        <f t="shared" si="96"/>
        <v>110.57075399636996</v>
      </c>
      <c r="T220" s="54">
        <f t="shared" si="97"/>
        <v>47.356869806887282</v>
      </c>
      <c r="U220" s="54">
        <f t="shared" si="98"/>
        <v>63.213884189482684</v>
      </c>
      <c r="V220" s="54">
        <f t="shared" si="89"/>
        <v>464.20724410840609</v>
      </c>
      <c r="W220" s="54">
        <f t="shared" si="90"/>
        <v>1067.553368509959</v>
      </c>
      <c r="X220" s="54">
        <f t="shared" si="91"/>
        <v>1425.013842305646</v>
      </c>
      <c r="Y220" s="54">
        <f t="shared" si="99"/>
        <v>2492.567210815605</v>
      </c>
      <c r="Z220" s="43">
        <f t="shared" si="106"/>
        <v>29.012500000000003</v>
      </c>
      <c r="AA220" s="54">
        <f t="shared" si="107"/>
        <v>27.176627282338394</v>
      </c>
      <c r="AB220" s="54">
        <f t="shared" si="100"/>
        <v>64.331675645583687</v>
      </c>
      <c r="AC220" s="54">
        <f t="shared" si="92"/>
        <v>27.176627282338394</v>
      </c>
    </row>
    <row r="221" spans="1:29" x14ac:dyDescent="0.25">
      <c r="A221" s="61">
        <f t="shared" si="93"/>
        <v>4.5250926510858509</v>
      </c>
      <c r="B221" s="43">
        <f t="shared" si="101"/>
        <v>530</v>
      </c>
      <c r="C221" s="42">
        <f t="shared" si="108"/>
        <v>203.52979999999997</v>
      </c>
      <c r="D221" s="51">
        <f t="shared" si="108"/>
        <v>800</v>
      </c>
      <c r="E221" s="56">
        <f t="shared" si="108"/>
        <v>0.2</v>
      </c>
      <c r="F221" s="57">
        <f t="shared" si="108"/>
        <v>980.23210993750001</v>
      </c>
      <c r="G221" s="58">
        <f t="shared" si="108"/>
        <v>2.6584931595742973E-4</v>
      </c>
      <c r="H221" s="58">
        <f t="shared" si="108"/>
        <v>4.3110319016750285E-4</v>
      </c>
      <c r="I221" s="48">
        <f t="shared" si="108"/>
        <v>203.52979999999997</v>
      </c>
      <c r="J221" s="49">
        <f t="shared" si="102"/>
        <v>3.2534631569785533E-2</v>
      </c>
      <c r="K221" s="50">
        <f t="shared" si="103"/>
        <v>4.5250926510858509</v>
      </c>
      <c r="L221" s="51">
        <f t="shared" si="85"/>
        <v>3395852.8205007291</v>
      </c>
      <c r="M221" s="49">
        <f t="shared" si="86"/>
        <v>1.966709892252911E-2</v>
      </c>
      <c r="N221" s="43">
        <f t="shared" si="87"/>
        <v>7.7581141276607735</v>
      </c>
      <c r="O221" s="43">
        <f t="shared" si="88"/>
        <v>7.7581141276607735</v>
      </c>
      <c r="P221" s="52">
        <f t="shared" si="104"/>
        <v>39.859567292829723</v>
      </c>
      <c r="Q221" s="52">
        <f t="shared" si="95"/>
        <v>64.636565103619631</v>
      </c>
      <c r="R221" s="54">
        <f t="shared" si="105"/>
        <v>8.8031107970115379</v>
      </c>
      <c r="S221" s="54">
        <f t="shared" si="96"/>
        <v>111.20924985475936</v>
      </c>
      <c r="T221" s="54">
        <f t="shared" si="97"/>
        <v>47.617681420490499</v>
      </c>
      <c r="U221" s="54">
        <f t="shared" si="98"/>
        <v>63.591568434268865</v>
      </c>
      <c r="V221" s="54">
        <f t="shared" si="89"/>
        <v>466.7638032913909</v>
      </c>
      <c r="W221" s="54">
        <f t="shared" si="90"/>
        <v>1078.5201347376053</v>
      </c>
      <c r="X221" s="54">
        <f t="shared" si="91"/>
        <v>1440.3218491522432</v>
      </c>
      <c r="Y221" s="54">
        <f t="shared" si="99"/>
        <v>2518.8419838898485</v>
      </c>
      <c r="Z221" s="43">
        <f t="shared" si="106"/>
        <v>29.150000000000002</v>
      </c>
      <c r="AA221" s="54">
        <f t="shared" si="107"/>
        <v>27.027775431463734</v>
      </c>
      <c r="AB221" s="54">
        <f t="shared" si="100"/>
        <v>64.636565103619631</v>
      </c>
      <c r="AC221" s="54">
        <f t="shared" si="92"/>
        <v>27.027775431463734</v>
      </c>
    </row>
    <row r="222" spans="1:29" x14ac:dyDescent="0.25">
      <c r="A222" s="61">
        <f t="shared" si="93"/>
        <v>4.5464374277419157</v>
      </c>
      <c r="B222" s="43">
        <f t="shared" si="101"/>
        <v>532.5</v>
      </c>
      <c r="C222" s="42">
        <f t="shared" si="108"/>
        <v>203.52979999999997</v>
      </c>
      <c r="D222" s="51">
        <f t="shared" si="108"/>
        <v>800</v>
      </c>
      <c r="E222" s="56">
        <f t="shared" si="108"/>
        <v>0.2</v>
      </c>
      <c r="F222" s="57">
        <f t="shared" si="108"/>
        <v>980.23210993750001</v>
      </c>
      <c r="G222" s="58">
        <f t="shared" si="108"/>
        <v>2.6584931595742973E-4</v>
      </c>
      <c r="H222" s="58">
        <f t="shared" si="108"/>
        <v>4.3110319016750285E-4</v>
      </c>
      <c r="I222" s="48">
        <f t="shared" si="108"/>
        <v>203.52979999999997</v>
      </c>
      <c r="J222" s="49">
        <f t="shared" si="102"/>
        <v>3.2534631569785533E-2</v>
      </c>
      <c r="K222" s="50">
        <f t="shared" si="103"/>
        <v>4.5464374277419157</v>
      </c>
      <c r="L222" s="51">
        <f t="shared" si="85"/>
        <v>3411870.9941823361</v>
      </c>
      <c r="M222" s="49">
        <f t="shared" si="86"/>
        <v>1.966653493183643E-2</v>
      </c>
      <c r="N222" s="43">
        <f t="shared" si="87"/>
        <v>7.8312519187557408</v>
      </c>
      <c r="O222" s="43">
        <f t="shared" si="88"/>
        <v>7.8312519187557408</v>
      </c>
      <c r="P222" s="52">
        <f t="shared" si="104"/>
        <v>40.047584119682696</v>
      </c>
      <c r="Q222" s="52">
        <f t="shared" si="95"/>
        <v>64.941454561655561</v>
      </c>
      <c r="R222" s="54">
        <f t="shared" si="105"/>
        <v>8.8031107970115379</v>
      </c>
      <c r="S222" s="54">
        <f t="shared" si="96"/>
        <v>111.8484317218382</v>
      </c>
      <c r="T222" s="54">
        <f t="shared" si="97"/>
        <v>47.878836038438436</v>
      </c>
      <c r="U222" s="54">
        <f t="shared" si="98"/>
        <v>63.96959568339976</v>
      </c>
      <c r="V222" s="54">
        <f t="shared" si="89"/>
        <v>469.32372471310123</v>
      </c>
      <c r="W222" s="54">
        <f t="shared" si="90"/>
        <v>1089.5504354901054</v>
      </c>
      <c r="X222" s="54">
        <f t="shared" si="91"/>
        <v>1455.7183633081356</v>
      </c>
      <c r="Y222" s="54">
        <f t="shared" si="99"/>
        <v>2545.2687987982408</v>
      </c>
      <c r="Z222" s="43">
        <f t="shared" si="106"/>
        <v>29.287500000000005</v>
      </c>
      <c r="AA222" s="54">
        <f t="shared" si="107"/>
        <v>26.880352708799386</v>
      </c>
      <c r="AB222" s="54">
        <f t="shared" si="100"/>
        <v>64.941454561655561</v>
      </c>
      <c r="AC222" s="54">
        <f t="shared" si="92"/>
        <v>26.880352708799386</v>
      </c>
    </row>
    <row r="223" spans="1:29" x14ac:dyDescent="0.25">
      <c r="A223" s="61">
        <f t="shared" si="93"/>
        <v>4.5677822043979814</v>
      </c>
      <c r="B223" s="43">
        <f t="shared" si="101"/>
        <v>535</v>
      </c>
      <c r="C223" s="42">
        <f t="shared" si="108"/>
        <v>203.52979999999997</v>
      </c>
      <c r="D223" s="51">
        <f t="shared" si="108"/>
        <v>800</v>
      </c>
      <c r="E223" s="56">
        <f t="shared" si="108"/>
        <v>0.2</v>
      </c>
      <c r="F223" s="57">
        <f t="shared" si="108"/>
        <v>980.23210993750001</v>
      </c>
      <c r="G223" s="58">
        <f t="shared" si="108"/>
        <v>2.6584931595742973E-4</v>
      </c>
      <c r="H223" s="58">
        <f t="shared" si="108"/>
        <v>4.3110319016750285E-4</v>
      </c>
      <c r="I223" s="48">
        <f t="shared" si="108"/>
        <v>203.52979999999997</v>
      </c>
      <c r="J223" s="49">
        <f t="shared" si="102"/>
        <v>3.2534631569785533E-2</v>
      </c>
      <c r="K223" s="50">
        <f t="shared" si="103"/>
        <v>4.5677822043979814</v>
      </c>
      <c r="L223" s="51">
        <f t="shared" si="85"/>
        <v>3427889.1678639436</v>
      </c>
      <c r="M223" s="49">
        <f t="shared" si="86"/>
        <v>1.9665975908137245E-2</v>
      </c>
      <c r="N223" s="43">
        <f t="shared" si="87"/>
        <v>7.9047327136240106</v>
      </c>
      <c r="O223" s="43">
        <f t="shared" si="88"/>
        <v>7.9047327136240106</v>
      </c>
      <c r="P223" s="52">
        <f t="shared" si="104"/>
        <v>40.235600946535662</v>
      </c>
      <c r="Q223" s="52">
        <f t="shared" si="95"/>
        <v>65.246344019691492</v>
      </c>
      <c r="R223" s="54">
        <f t="shared" si="105"/>
        <v>8.8031107970115379</v>
      </c>
      <c r="S223" s="54">
        <f t="shared" si="96"/>
        <v>112.48829959646363</v>
      </c>
      <c r="T223" s="54">
        <f t="shared" si="97"/>
        <v>48.140333660159669</v>
      </c>
      <c r="U223" s="54">
        <f t="shared" si="98"/>
        <v>64.347965936303964</v>
      </c>
      <c r="V223" s="54">
        <f t="shared" si="89"/>
        <v>471.88700836793566</v>
      </c>
      <c r="W223" s="54">
        <f t="shared" si="90"/>
        <v>1100.6443806916845</v>
      </c>
      <c r="X223" s="54">
        <f t="shared" si="91"/>
        <v>1471.2034946975477</v>
      </c>
      <c r="Y223" s="54">
        <f t="shared" si="99"/>
        <v>2571.8478753892323</v>
      </c>
      <c r="Z223" s="43">
        <f t="shared" si="106"/>
        <v>29.425000000000004</v>
      </c>
      <c r="AA223" s="54">
        <f t="shared" si="107"/>
        <v>26.734339007398805</v>
      </c>
      <c r="AB223" s="54">
        <f t="shared" si="100"/>
        <v>65.246344019691492</v>
      </c>
      <c r="AC223" s="54">
        <f t="shared" si="92"/>
        <v>26.734339007398805</v>
      </c>
    </row>
    <row r="224" spans="1:29" x14ac:dyDescent="0.25">
      <c r="A224" s="61">
        <f t="shared" si="93"/>
        <v>4.5891269810540463</v>
      </c>
      <c r="B224" s="43">
        <f t="shared" si="101"/>
        <v>537.5</v>
      </c>
      <c r="C224" s="42">
        <f t="shared" si="108"/>
        <v>203.52979999999997</v>
      </c>
      <c r="D224" s="51">
        <f t="shared" si="108"/>
        <v>800</v>
      </c>
      <c r="E224" s="56">
        <f t="shared" si="108"/>
        <v>0.2</v>
      </c>
      <c r="F224" s="57">
        <f t="shared" si="108"/>
        <v>980.23210993750001</v>
      </c>
      <c r="G224" s="58">
        <f t="shared" si="108"/>
        <v>2.6584931595742973E-4</v>
      </c>
      <c r="H224" s="58">
        <f t="shared" si="108"/>
        <v>4.3110319016750285E-4</v>
      </c>
      <c r="I224" s="48">
        <f t="shared" si="108"/>
        <v>203.52979999999997</v>
      </c>
      <c r="J224" s="49">
        <f t="shared" si="102"/>
        <v>3.2534631569785533E-2</v>
      </c>
      <c r="K224" s="50">
        <f t="shared" si="103"/>
        <v>4.5891269810540463</v>
      </c>
      <c r="L224" s="51">
        <f t="shared" si="85"/>
        <v>3443907.3415455506</v>
      </c>
      <c r="M224" s="49">
        <f t="shared" si="86"/>
        <v>1.9665421784950277E-2</v>
      </c>
      <c r="N224" s="43">
        <f t="shared" si="87"/>
        <v>7.978556511699284</v>
      </c>
      <c r="O224" s="43">
        <f t="shared" si="88"/>
        <v>7.978556511699284</v>
      </c>
      <c r="P224" s="52">
        <f t="shared" si="104"/>
        <v>40.423617773388628</v>
      </c>
      <c r="Q224" s="52">
        <f t="shared" si="95"/>
        <v>65.55123347772745</v>
      </c>
      <c r="R224" s="54">
        <f t="shared" si="105"/>
        <v>8.8031107970115379</v>
      </c>
      <c r="S224" s="54">
        <f t="shared" si="96"/>
        <v>113.12885347750311</v>
      </c>
      <c r="T224" s="54">
        <f t="shared" si="97"/>
        <v>48.402174285087909</v>
      </c>
      <c r="U224" s="54">
        <f t="shared" si="98"/>
        <v>64.72667919241519</v>
      </c>
      <c r="V224" s="54">
        <f t="shared" si="89"/>
        <v>474.45365425034328</v>
      </c>
      <c r="W224" s="54">
        <f t="shared" si="90"/>
        <v>1111.8020802664421</v>
      </c>
      <c r="X224" s="54">
        <f t="shared" si="91"/>
        <v>1486.7773532445797</v>
      </c>
      <c r="Y224" s="54">
        <f t="shared" si="99"/>
        <v>2598.5794335110218</v>
      </c>
      <c r="Z224" s="43">
        <f t="shared" si="106"/>
        <v>29.562500000000004</v>
      </c>
      <c r="AA224" s="54">
        <f t="shared" si="107"/>
        <v>26.589714594629452</v>
      </c>
      <c r="AB224" s="54">
        <f t="shared" si="100"/>
        <v>65.55123347772745</v>
      </c>
      <c r="AC224" s="54">
        <f t="shared" si="92"/>
        <v>26.589714594629452</v>
      </c>
    </row>
    <row r="225" spans="1:29" x14ac:dyDescent="0.25">
      <c r="A225" s="61">
        <f t="shared" si="93"/>
        <v>4.610471757710112</v>
      </c>
      <c r="B225" s="43">
        <f t="shared" si="101"/>
        <v>540</v>
      </c>
      <c r="C225" s="42">
        <f t="shared" si="108"/>
        <v>203.52979999999997</v>
      </c>
      <c r="D225" s="51">
        <f t="shared" si="108"/>
        <v>800</v>
      </c>
      <c r="E225" s="56">
        <f t="shared" si="108"/>
        <v>0.2</v>
      </c>
      <c r="F225" s="57">
        <f t="shared" si="108"/>
        <v>980.23210993750001</v>
      </c>
      <c r="G225" s="58">
        <f t="shared" si="108"/>
        <v>2.6584931595742973E-4</v>
      </c>
      <c r="H225" s="58">
        <f t="shared" si="108"/>
        <v>4.3110319016750285E-4</v>
      </c>
      <c r="I225" s="48">
        <f t="shared" si="108"/>
        <v>203.52979999999997</v>
      </c>
      <c r="J225" s="49">
        <f t="shared" si="102"/>
        <v>3.2534631569785533E-2</v>
      </c>
      <c r="K225" s="50">
        <f t="shared" si="103"/>
        <v>4.610471757710112</v>
      </c>
      <c r="L225" s="51">
        <f t="shared" si="85"/>
        <v>3459925.5152271586</v>
      </c>
      <c r="M225" s="49">
        <f t="shared" si="86"/>
        <v>1.9664872496985744E-2</v>
      </c>
      <c r="N225" s="43">
        <f t="shared" si="87"/>
        <v>8.0527233124203654</v>
      </c>
      <c r="O225" s="43">
        <f t="shared" si="88"/>
        <v>8.0527233124203654</v>
      </c>
      <c r="P225" s="52">
        <f t="shared" si="104"/>
        <v>40.611634600241601</v>
      </c>
      <c r="Q225" s="52">
        <f t="shared" si="95"/>
        <v>65.856122935763381</v>
      </c>
      <c r="R225" s="54">
        <f t="shared" si="105"/>
        <v>8.8031107970115379</v>
      </c>
      <c r="S225" s="54">
        <f t="shared" si="96"/>
        <v>113.77009336383416</v>
      </c>
      <c r="T225" s="54">
        <f t="shared" si="97"/>
        <v>48.66435791266197</v>
      </c>
      <c r="U225" s="54">
        <f t="shared" si="98"/>
        <v>65.105735451172208</v>
      </c>
      <c r="V225" s="54">
        <f t="shared" si="89"/>
        <v>477.02366235482316</v>
      </c>
      <c r="W225" s="54">
        <f t="shared" si="90"/>
        <v>1123.0236441383531</v>
      </c>
      <c r="X225" s="54">
        <f t="shared" si="91"/>
        <v>1502.4400488732047</v>
      </c>
      <c r="Y225" s="54">
        <f t="shared" si="99"/>
        <v>2625.4636930115576</v>
      </c>
      <c r="Z225" s="43">
        <f t="shared" si="106"/>
        <v>29.700000000000003</v>
      </c>
      <c r="AA225" s="54">
        <f t="shared" si="107"/>
        <v>26.446460103507</v>
      </c>
      <c r="AB225" s="54">
        <f t="shared" si="100"/>
        <v>65.856122935763381</v>
      </c>
      <c r="AC225" s="54">
        <f t="shared" si="92"/>
        <v>26.446460103507</v>
      </c>
    </row>
    <row r="226" spans="1:29" x14ac:dyDescent="0.25">
      <c r="A226" s="61">
        <f t="shared" si="93"/>
        <v>4.6318165343661777</v>
      </c>
      <c r="B226" s="43">
        <f t="shared" si="101"/>
        <v>542.5</v>
      </c>
      <c r="C226" s="42">
        <f t="shared" si="108"/>
        <v>203.52979999999997</v>
      </c>
      <c r="D226" s="51">
        <f t="shared" si="108"/>
        <v>800</v>
      </c>
      <c r="E226" s="56">
        <f t="shared" si="108"/>
        <v>0.2</v>
      </c>
      <c r="F226" s="57">
        <f t="shared" si="108"/>
        <v>980.23210993750001</v>
      </c>
      <c r="G226" s="58">
        <f t="shared" si="108"/>
        <v>2.6584931595742973E-4</v>
      </c>
      <c r="H226" s="58">
        <f t="shared" si="108"/>
        <v>4.3110319016750285E-4</v>
      </c>
      <c r="I226" s="48">
        <f t="shared" si="108"/>
        <v>203.52979999999997</v>
      </c>
      <c r="J226" s="49">
        <f t="shared" si="102"/>
        <v>3.2534631569785533E-2</v>
      </c>
      <c r="K226" s="50">
        <f t="shared" si="103"/>
        <v>4.6318165343661777</v>
      </c>
      <c r="L226" s="51">
        <f t="shared" si="85"/>
        <v>3475943.688908766</v>
      </c>
      <c r="M226" s="49">
        <f t="shared" si="86"/>
        <v>1.9664327980118607E-2</v>
      </c>
      <c r="N226" s="43">
        <f t="shared" si="87"/>
        <v>8.1272331152310642</v>
      </c>
      <c r="O226" s="43">
        <f t="shared" si="88"/>
        <v>8.1272331152310642</v>
      </c>
      <c r="P226" s="52">
        <f t="shared" si="104"/>
        <v>40.799651427094574</v>
      </c>
      <c r="Q226" s="52">
        <f t="shared" si="95"/>
        <v>66.161012393799311</v>
      </c>
      <c r="R226" s="54">
        <f t="shared" si="105"/>
        <v>8.8031107970115379</v>
      </c>
      <c r="S226" s="54">
        <f t="shared" si="96"/>
        <v>114.41201925434447</v>
      </c>
      <c r="T226" s="54">
        <f t="shared" si="97"/>
        <v>48.926884542325638</v>
      </c>
      <c r="U226" s="54">
        <f t="shared" si="98"/>
        <v>65.485134712018834</v>
      </c>
      <c r="V226" s="54">
        <f t="shared" si="89"/>
        <v>479.59703267592312</v>
      </c>
      <c r="W226" s="54">
        <f t="shared" si="90"/>
        <v>1134.3091822312674</v>
      </c>
      <c r="X226" s="54">
        <f t="shared" si="91"/>
        <v>1518.1916915072743</v>
      </c>
      <c r="Y226" s="54">
        <f t="shared" si="99"/>
        <v>2652.5008737385415</v>
      </c>
      <c r="Z226" s="43">
        <f t="shared" si="106"/>
        <v>29.837500000000002</v>
      </c>
      <c r="AA226" s="54">
        <f t="shared" si="107"/>
        <v>26.304556524269248</v>
      </c>
      <c r="AB226" s="54">
        <f t="shared" si="100"/>
        <v>66.161012393799311</v>
      </c>
      <c r="AC226" s="54">
        <f t="shared" si="92"/>
        <v>26.304556524269248</v>
      </c>
    </row>
    <row r="227" spans="1:29" x14ac:dyDescent="0.25">
      <c r="A227" s="61">
        <f t="shared" si="93"/>
        <v>4.6531613110222425</v>
      </c>
      <c r="B227" s="43">
        <f t="shared" si="101"/>
        <v>545</v>
      </c>
      <c r="C227" s="42">
        <f t="shared" si="108"/>
        <v>203.52979999999997</v>
      </c>
      <c r="D227" s="51">
        <f t="shared" si="108"/>
        <v>800</v>
      </c>
      <c r="E227" s="56">
        <f t="shared" si="108"/>
        <v>0.2</v>
      </c>
      <c r="F227" s="57">
        <f t="shared" si="108"/>
        <v>980.23210993750001</v>
      </c>
      <c r="G227" s="58">
        <f t="shared" si="108"/>
        <v>2.6584931595742973E-4</v>
      </c>
      <c r="H227" s="58">
        <f t="shared" si="108"/>
        <v>4.3110319016750285E-4</v>
      </c>
      <c r="I227" s="48">
        <f t="shared" si="108"/>
        <v>203.52979999999997</v>
      </c>
      <c r="J227" s="49">
        <f t="shared" si="102"/>
        <v>3.2534631569785533E-2</v>
      </c>
      <c r="K227" s="50">
        <f t="shared" si="103"/>
        <v>4.6531613110222425</v>
      </c>
      <c r="L227" s="51">
        <f t="shared" si="85"/>
        <v>3491961.8625903726</v>
      </c>
      <c r="M227" s="49">
        <f t="shared" si="86"/>
        <v>1.9663788171362603E-2</v>
      </c>
      <c r="N227" s="43">
        <f t="shared" si="87"/>
        <v>8.2020859195801439</v>
      </c>
      <c r="O227" s="43">
        <f t="shared" si="88"/>
        <v>8.2020859195801439</v>
      </c>
      <c r="P227" s="52">
        <f t="shared" si="104"/>
        <v>40.98766825394754</v>
      </c>
      <c r="Q227" s="52">
        <f t="shared" si="95"/>
        <v>66.46590185183527</v>
      </c>
      <c r="R227" s="54">
        <f t="shared" si="105"/>
        <v>8.8031107970115379</v>
      </c>
      <c r="S227" s="54">
        <f t="shared" si="96"/>
        <v>115.05463114793156</v>
      </c>
      <c r="T227" s="54">
        <f t="shared" si="97"/>
        <v>49.189754173527682</v>
      </c>
      <c r="U227" s="54">
        <f t="shared" si="98"/>
        <v>65.86487697440387</v>
      </c>
      <c r="V227" s="54">
        <f t="shared" si="89"/>
        <v>482.17376520823984</v>
      </c>
      <c r="W227" s="54">
        <f t="shared" si="90"/>
        <v>1145.658804468914</v>
      </c>
      <c r="X227" s="54">
        <f t="shared" si="91"/>
        <v>1534.0323910705174</v>
      </c>
      <c r="Y227" s="54">
        <f t="shared" si="99"/>
        <v>2679.6911955394316</v>
      </c>
      <c r="Z227" s="43">
        <f t="shared" si="106"/>
        <v>29.975000000000005</v>
      </c>
      <c r="AA227" s="54">
        <f t="shared" si="107"/>
        <v>26.163985196181798</v>
      </c>
      <c r="AB227" s="54">
        <f t="shared" si="100"/>
        <v>66.46590185183527</v>
      </c>
      <c r="AC227" s="54">
        <f t="shared" si="92"/>
        <v>26.163985196181798</v>
      </c>
    </row>
    <row r="228" spans="1:29" x14ac:dyDescent="0.25">
      <c r="A228" s="61">
        <f t="shared" si="93"/>
        <v>4.6745060876783082</v>
      </c>
      <c r="B228" s="43">
        <f t="shared" si="101"/>
        <v>547.5</v>
      </c>
      <c r="C228" s="42">
        <f t="shared" si="108"/>
        <v>203.52979999999997</v>
      </c>
      <c r="D228" s="51">
        <f t="shared" si="108"/>
        <v>800</v>
      </c>
      <c r="E228" s="56">
        <f t="shared" si="108"/>
        <v>0.2</v>
      </c>
      <c r="F228" s="57">
        <f t="shared" si="108"/>
        <v>980.23210993750001</v>
      </c>
      <c r="G228" s="58">
        <f t="shared" si="108"/>
        <v>2.6584931595742973E-4</v>
      </c>
      <c r="H228" s="58">
        <f t="shared" si="108"/>
        <v>4.3110319016750285E-4</v>
      </c>
      <c r="I228" s="48">
        <f t="shared" si="108"/>
        <v>203.52979999999997</v>
      </c>
      <c r="J228" s="49">
        <f t="shared" si="102"/>
        <v>3.2534631569785533E-2</v>
      </c>
      <c r="K228" s="50">
        <f t="shared" si="103"/>
        <v>4.6745060876783082</v>
      </c>
      <c r="L228" s="51">
        <f t="shared" si="85"/>
        <v>3507980.03627198</v>
      </c>
      <c r="M228" s="49">
        <f t="shared" si="86"/>
        <v>1.9663253008844903E-2</v>
      </c>
      <c r="N228" s="43">
        <f t="shared" si="87"/>
        <v>8.2772817249212398</v>
      </c>
      <c r="O228" s="43">
        <f t="shared" si="88"/>
        <v>8.2772817249212398</v>
      </c>
      <c r="P228" s="52">
        <f t="shared" si="104"/>
        <v>41.175685080800505</v>
      </c>
      <c r="Q228" s="52">
        <f t="shared" si="95"/>
        <v>66.7707913098712</v>
      </c>
      <c r="R228" s="54">
        <f t="shared" si="105"/>
        <v>8.8031107970115379</v>
      </c>
      <c r="S228" s="54">
        <f t="shared" si="96"/>
        <v>115.69792904350264</v>
      </c>
      <c r="T228" s="54">
        <f t="shared" si="97"/>
        <v>49.452966805721744</v>
      </c>
      <c r="U228" s="54">
        <f t="shared" si="98"/>
        <v>66.244962237780896</v>
      </c>
      <c r="V228" s="54">
        <f t="shared" si="89"/>
        <v>484.75385994641772</v>
      </c>
      <c r="W228" s="54">
        <f t="shared" si="90"/>
        <v>1157.0726207748996</v>
      </c>
      <c r="X228" s="54">
        <f t="shared" si="91"/>
        <v>1549.96225748654</v>
      </c>
      <c r="Y228" s="54">
        <f t="shared" si="99"/>
        <v>2707.0348782614396</v>
      </c>
      <c r="Z228" s="43">
        <f t="shared" si="106"/>
        <v>30.112500000000004</v>
      </c>
      <c r="AA228" s="54">
        <f t="shared" si="107"/>
        <v>26.02472779956841</v>
      </c>
      <c r="AB228" s="54">
        <f t="shared" si="100"/>
        <v>66.7707913098712</v>
      </c>
      <c r="AC228" s="54">
        <f t="shared" si="92"/>
        <v>26.02472779956841</v>
      </c>
    </row>
    <row r="229" spans="1:29" x14ac:dyDescent="0.25">
      <c r="A229" s="61">
        <f t="shared" si="93"/>
        <v>4.695850864334373</v>
      </c>
      <c r="B229" s="43">
        <f t="shared" si="101"/>
        <v>550</v>
      </c>
      <c r="C229" s="42">
        <f t="shared" si="108"/>
        <v>203.52979999999997</v>
      </c>
      <c r="D229" s="51">
        <f t="shared" si="108"/>
        <v>800</v>
      </c>
      <c r="E229" s="56">
        <f t="shared" si="108"/>
        <v>0.2</v>
      </c>
      <c r="F229" s="57">
        <f t="shared" si="108"/>
        <v>980.23210993750001</v>
      </c>
      <c r="G229" s="58">
        <f t="shared" si="108"/>
        <v>2.6584931595742973E-4</v>
      </c>
      <c r="H229" s="58">
        <f t="shared" si="108"/>
        <v>4.3110319016750285E-4</v>
      </c>
      <c r="I229" s="48">
        <f t="shared" si="108"/>
        <v>203.52979999999997</v>
      </c>
      <c r="J229" s="49">
        <f t="shared" si="102"/>
        <v>3.2534631569785533E-2</v>
      </c>
      <c r="K229" s="50">
        <f t="shared" si="103"/>
        <v>4.695850864334373</v>
      </c>
      <c r="L229" s="51">
        <f t="shared" si="85"/>
        <v>3523998.2099535866</v>
      </c>
      <c r="M229" s="49">
        <f t="shared" si="86"/>
        <v>1.9662722431781555E-2</v>
      </c>
      <c r="N229" s="43">
        <f t="shared" si="87"/>
        <v>8.3528205307128065</v>
      </c>
      <c r="O229" s="43">
        <f t="shared" si="88"/>
        <v>8.3528205307128065</v>
      </c>
      <c r="P229" s="52">
        <f t="shared" si="104"/>
        <v>41.363701907653486</v>
      </c>
      <c r="Q229" s="52">
        <f t="shared" si="95"/>
        <v>67.075680767907158</v>
      </c>
      <c r="R229" s="54">
        <f t="shared" si="105"/>
        <v>8.8031107970115379</v>
      </c>
      <c r="S229" s="54">
        <f t="shared" si="96"/>
        <v>116.34191293997472</v>
      </c>
      <c r="T229" s="54">
        <f t="shared" si="97"/>
        <v>49.71652243836629</v>
      </c>
      <c r="U229" s="54">
        <f t="shared" si="98"/>
        <v>66.625390501608422</v>
      </c>
      <c r="V229" s="54">
        <f t="shared" si="89"/>
        <v>487.33731688514848</v>
      </c>
      <c r="W229" s="54">
        <f t="shared" si="90"/>
        <v>1168.5507410727118</v>
      </c>
      <c r="X229" s="54">
        <f t="shared" si="91"/>
        <v>1565.9814006788301</v>
      </c>
      <c r="Y229" s="54">
        <f t="shared" si="99"/>
        <v>2734.532141751542</v>
      </c>
      <c r="Z229" s="43">
        <f t="shared" si="106"/>
        <v>30.250000000000004</v>
      </c>
      <c r="AA229" s="54">
        <f t="shared" si="107"/>
        <v>25.88676634805859</v>
      </c>
      <c r="AB229" s="54">
        <f t="shared" si="100"/>
        <v>67.075680767907158</v>
      </c>
      <c r="AC229" s="54">
        <f t="shared" si="92"/>
        <v>25.88676634805859</v>
      </c>
    </row>
    <row r="230" spans="1:29" x14ac:dyDescent="0.25">
      <c r="A230" s="61">
        <f t="shared" si="93"/>
        <v>4.7171956409904388</v>
      </c>
      <c r="B230" s="43">
        <f t="shared" si="101"/>
        <v>552.5</v>
      </c>
      <c r="C230" s="42">
        <f t="shared" si="108"/>
        <v>203.52979999999997</v>
      </c>
      <c r="D230" s="51">
        <f t="shared" si="108"/>
        <v>800</v>
      </c>
      <c r="E230" s="56">
        <f t="shared" si="108"/>
        <v>0.2</v>
      </c>
      <c r="F230" s="57">
        <f t="shared" si="108"/>
        <v>980.23210993750001</v>
      </c>
      <c r="G230" s="58">
        <f t="shared" si="108"/>
        <v>2.6584931595742973E-4</v>
      </c>
      <c r="H230" s="58">
        <f t="shared" si="108"/>
        <v>4.3110319016750285E-4</v>
      </c>
      <c r="I230" s="48">
        <f t="shared" si="108"/>
        <v>203.52979999999997</v>
      </c>
      <c r="J230" s="49">
        <f t="shared" si="102"/>
        <v>3.2534631569785533E-2</v>
      </c>
      <c r="K230" s="50">
        <f t="shared" si="103"/>
        <v>4.7171956409904388</v>
      </c>
      <c r="L230" s="51">
        <f t="shared" si="85"/>
        <v>3540016.3836351945</v>
      </c>
      <c r="M230" s="49">
        <f t="shared" si="86"/>
        <v>1.966219638045346E-2</v>
      </c>
      <c r="N230" s="43">
        <f t="shared" si="87"/>
        <v>8.4287023364180591</v>
      </c>
      <c r="O230" s="43">
        <f t="shared" si="88"/>
        <v>8.4287023364180591</v>
      </c>
      <c r="P230" s="52">
        <f t="shared" si="104"/>
        <v>41.551718734506458</v>
      </c>
      <c r="Q230" s="52">
        <f t="shared" si="95"/>
        <v>67.380570225943089</v>
      </c>
      <c r="R230" s="54">
        <f t="shared" si="105"/>
        <v>8.8031107970115379</v>
      </c>
      <c r="S230" s="54">
        <f t="shared" si="96"/>
        <v>116.98658283627412</v>
      </c>
      <c r="T230" s="54">
        <f t="shared" si="97"/>
        <v>49.980421070924521</v>
      </c>
      <c r="U230" s="54">
        <f t="shared" si="98"/>
        <v>67.006161765349603</v>
      </c>
      <c r="V230" s="54">
        <f t="shared" si="89"/>
        <v>489.92413601917025</v>
      </c>
      <c r="W230" s="54">
        <f t="shared" si="90"/>
        <v>1180.0932752857177</v>
      </c>
      <c r="X230" s="54">
        <f t="shared" si="91"/>
        <v>1582.0899305707546</v>
      </c>
      <c r="Y230" s="54">
        <f t="shared" si="99"/>
        <v>2762.1832058564723</v>
      </c>
      <c r="Z230" s="43">
        <f t="shared" si="106"/>
        <v>30.387500000000003</v>
      </c>
      <c r="AA230" s="54">
        <f t="shared" si="107"/>
        <v>25.750083181045795</v>
      </c>
      <c r="AB230" s="54">
        <f t="shared" si="100"/>
        <v>67.380570225943089</v>
      </c>
      <c r="AC230" s="54">
        <f t="shared" si="92"/>
        <v>25.750083181045795</v>
      </c>
    </row>
    <row r="231" spans="1:29" x14ac:dyDescent="0.25">
      <c r="A231" s="61">
        <f t="shared" si="93"/>
        <v>4.7385404176465036</v>
      </c>
      <c r="B231" s="43">
        <f t="shared" si="101"/>
        <v>555</v>
      </c>
      <c r="C231" s="42">
        <f t="shared" si="108"/>
        <v>203.52979999999997</v>
      </c>
      <c r="D231" s="51">
        <f t="shared" si="108"/>
        <v>800</v>
      </c>
      <c r="E231" s="56">
        <f t="shared" si="108"/>
        <v>0.2</v>
      </c>
      <c r="F231" s="57">
        <f t="shared" si="108"/>
        <v>980.23210993750001</v>
      </c>
      <c r="G231" s="58">
        <f t="shared" si="108"/>
        <v>2.6584931595742973E-4</v>
      </c>
      <c r="H231" s="58">
        <f t="shared" si="108"/>
        <v>4.3110319016750285E-4</v>
      </c>
      <c r="I231" s="48">
        <f t="shared" si="108"/>
        <v>203.52979999999997</v>
      </c>
      <c r="J231" s="49">
        <f t="shared" si="102"/>
        <v>3.2534631569785533E-2</v>
      </c>
      <c r="K231" s="50">
        <f t="shared" si="103"/>
        <v>4.7385404176465036</v>
      </c>
      <c r="L231" s="51">
        <f t="shared" si="85"/>
        <v>3556034.5573168006</v>
      </c>
      <c r="M231" s="49">
        <f t="shared" si="86"/>
        <v>1.9661674796183047E-2</v>
      </c>
      <c r="N231" s="43">
        <f t="shared" si="87"/>
        <v>8.5049271415048828</v>
      </c>
      <c r="O231" s="43">
        <f t="shared" si="88"/>
        <v>8.5049271415048828</v>
      </c>
      <c r="P231" s="52">
        <f t="shared" si="104"/>
        <v>41.739735561359424</v>
      </c>
      <c r="Q231" s="52">
        <f t="shared" si="95"/>
        <v>67.685459683979047</v>
      </c>
      <c r="R231" s="54">
        <f t="shared" si="105"/>
        <v>8.8031107970115379</v>
      </c>
      <c r="S231" s="54">
        <f t="shared" si="96"/>
        <v>117.63193873133669</v>
      </c>
      <c r="T231" s="54">
        <f t="shared" si="97"/>
        <v>50.244662702864304</v>
      </c>
      <c r="U231" s="54">
        <f t="shared" si="98"/>
        <v>67.387276028472385</v>
      </c>
      <c r="V231" s="54">
        <f t="shared" si="89"/>
        <v>492.5143173432669</v>
      </c>
      <c r="W231" s="54">
        <f t="shared" si="90"/>
        <v>1191.7003333371663</v>
      </c>
      <c r="X231" s="54">
        <f t="shared" si="91"/>
        <v>1598.287957085563</v>
      </c>
      <c r="Y231" s="54">
        <f t="shared" si="99"/>
        <v>2789.9882904227293</v>
      </c>
      <c r="Z231" s="43">
        <f t="shared" si="106"/>
        <v>30.525000000000002</v>
      </c>
      <c r="AA231" s="54">
        <f t="shared" si="107"/>
        <v>25.614660956349336</v>
      </c>
      <c r="AB231" s="54">
        <f t="shared" si="100"/>
        <v>67.685459683979047</v>
      </c>
      <c r="AC231" s="54">
        <f t="shared" si="92"/>
        <v>25.614660956349336</v>
      </c>
    </row>
    <row r="232" spans="1:29" x14ac:dyDescent="0.25">
      <c r="A232" s="61">
        <f t="shared" si="93"/>
        <v>4.7598851943025693</v>
      </c>
      <c r="B232" s="43">
        <f t="shared" si="101"/>
        <v>557.5</v>
      </c>
      <c r="C232" s="42">
        <f t="shared" si="108"/>
        <v>203.52979999999997</v>
      </c>
      <c r="D232" s="51">
        <f t="shared" si="108"/>
        <v>800</v>
      </c>
      <c r="E232" s="56">
        <f t="shared" si="108"/>
        <v>0.2</v>
      </c>
      <c r="F232" s="57">
        <f t="shared" si="108"/>
        <v>980.23210993750001</v>
      </c>
      <c r="G232" s="58">
        <f t="shared" si="108"/>
        <v>2.6584931595742973E-4</v>
      </c>
      <c r="H232" s="58">
        <f t="shared" si="108"/>
        <v>4.3110319016750285E-4</v>
      </c>
      <c r="I232" s="48">
        <f t="shared" si="108"/>
        <v>203.52979999999997</v>
      </c>
      <c r="J232" s="49">
        <f t="shared" si="102"/>
        <v>3.2534631569785533E-2</v>
      </c>
      <c r="K232" s="50">
        <f t="shared" si="103"/>
        <v>4.7598851943025693</v>
      </c>
      <c r="L232" s="51">
        <f t="shared" si="85"/>
        <v>3572052.730998409</v>
      </c>
      <c r="M232" s="49">
        <f t="shared" si="86"/>
        <v>1.9661157621311549E-2</v>
      </c>
      <c r="N232" s="43">
        <f t="shared" si="87"/>
        <v>8.5814949454457938</v>
      </c>
      <c r="O232" s="43">
        <f t="shared" si="88"/>
        <v>8.5814949454457938</v>
      </c>
      <c r="P232" s="52">
        <f t="shared" si="104"/>
        <v>41.927752388212397</v>
      </c>
      <c r="Q232" s="52">
        <f t="shared" si="95"/>
        <v>67.990349142014978</v>
      </c>
      <c r="R232" s="54">
        <f t="shared" si="105"/>
        <v>8.8031107970115379</v>
      </c>
      <c r="S232" s="54">
        <f t="shared" si="96"/>
        <v>118.27798062410743</v>
      </c>
      <c r="T232" s="54">
        <f t="shared" si="97"/>
        <v>50.509247333658195</v>
      </c>
      <c r="U232" s="54">
        <f t="shared" si="98"/>
        <v>67.768733290449234</v>
      </c>
      <c r="V232" s="54">
        <f t="shared" si="89"/>
        <v>495.10786085226817</v>
      </c>
      <c r="W232" s="54">
        <f t="shared" si="90"/>
        <v>1203.37202515019</v>
      </c>
      <c r="X232" s="54">
        <f t="shared" si="91"/>
        <v>1614.5755901463865</v>
      </c>
      <c r="Y232" s="54">
        <f t="shared" si="99"/>
        <v>2817.9476152965763</v>
      </c>
      <c r="Z232" s="43">
        <f t="shared" si="106"/>
        <v>30.662500000000005</v>
      </c>
      <c r="AA232" s="54">
        <f t="shared" si="107"/>
        <v>25.480482643073817</v>
      </c>
      <c r="AB232" s="54">
        <f t="shared" si="100"/>
        <v>67.990349142014978</v>
      </c>
      <c r="AC232" s="54">
        <f t="shared" si="92"/>
        <v>25.480482643073817</v>
      </c>
    </row>
    <row r="233" spans="1:29" x14ac:dyDescent="0.25">
      <c r="A233" s="61">
        <f t="shared" si="93"/>
        <v>4.781229970958635</v>
      </c>
      <c r="B233" s="43">
        <f t="shared" si="101"/>
        <v>560</v>
      </c>
      <c r="C233" s="42">
        <f t="shared" si="108"/>
        <v>203.52979999999997</v>
      </c>
      <c r="D233" s="51">
        <f t="shared" si="108"/>
        <v>800</v>
      </c>
      <c r="E233" s="56">
        <f t="shared" si="108"/>
        <v>0.2</v>
      </c>
      <c r="F233" s="57">
        <f t="shared" si="108"/>
        <v>980.23210993750001</v>
      </c>
      <c r="G233" s="58">
        <f t="shared" si="108"/>
        <v>2.6584931595742973E-4</v>
      </c>
      <c r="H233" s="58">
        <f t="shared" si="108"/>
        <v>4.3110319016750285E-4</v>
      </c>
      <c r="I233" s="48">
        <f t="shared" si="108"/>
        <v>203.52979999999997</v>
      </c>
      <c r="J233" s="49">
        <f t="shared" si="102"/>
        <v>3.2534631569785533E-2</v>
      </c>
      <c r="K233" s="50">
        <f t="shared" si="103"/>
        <v>4.781229970958635</v>
      </c>
      <c r="L233" s="51">
        <f t="shared" si="85"/>
        <v>3588070.9046800165</v>
      </c>
      <c r="M233" s="49">
        <f t="shared" si="86"/>
        <v>1.9660644799176893E-2</v>
      </c>
      <c r="N233" s="43">
        <f t="shared" si="87"/>
        <v>8.6584057477178824</v>
      </c>
      <c r="O233" s="43">
        <f t="shared" si="88"/>
        <v>8.6584057477178824</v>
      </c>
      <c r="P233" s="52">
        <f t="shared" si="104"/>
        <v>42.115769215065363</v>
      </c>
      <c r="Q233" s="52">
        <f t="shared" si="95"/>
        <v>68.295238600050922</v>
      </c>
      <c r="R233" s="54">
        <f t="shared" si="105"/>
        <v>8.8031107970115379</v>
      </c>
      <c r="S233" s="54">
        <f t="shared" si="96"/>
        <v>118.92470851354051</v>
      </c>
      <c r="T233" s="54">
        <f t="shared" si="97"/>
        <v>50.774174962783249</v>
      </c>
      <c r="U233" s="54">
        <f t="shared" si="98"/>
        <v>68.15053355075726</v>
      </c>
      <c r="V233" s="54">
        <f t="shared" si="89"/>
        <v>497.70476654104812</v>
      </c>
      <c r="W233" s="54">
        <f t="shared" si="90"/>
        <v>1215.1084606478043</v>
      </c>
      <c r="X233" s="54">
        <f t="shared" si="91"/>
        <v>1630.9529396762421</v>
      </c>
      <c r="Y233" s="54">
        <f t="shared" si="99"/>
        <v>2846.0614003240462</v>
      </c>
      <c r="Z233" s="43">
        <f t="shared" si="106"/>
        <v>30.800000000000004</v>
      </c>
      <c r="AA233" s="54">
        <f t="shared" si="107"/>
        <v>25.347531514659821</v>
      </c>
      <c r="AB233" s="54">
        <f t="shared" si="100"/>
        <v>68.295238600050922</v>
      </c>
      <c r="AC233" s="54">
        <f t="shared" si="92"/>
        <v>25.347531514659821</v>
      </c>
    </row>
    <row r="234" spans="1:29" x14ac:dyDescent="0.25">
      <c r="A234" s="61">
        <f t="shared" si="93"/>
        <v>4.8025747476146998</v>
      </c>
      <c r="B234" s="43">
        <f t="shared" si="101"/>
        <v>562.5</v>
      </c>
      <c r="C234" s="42">
        <f t="shared" si="108"/>
        <v>203.52979999999997</v>
      </c>
      <c r="D234" s="51">
        <f t="shared" si="108"/>
        <v>800</v>
      </c>
      <c r="E234" s="56">
        <f t="shared" si="108"/>
        <v>0.2</v>
      </c>
      <c r="F234" s="57">
        <f t="shared" si="108"/>
        <v>980.23210993750001</v>
      </c>
      <c r="G234" s="58">
        <f t="shared" si="108"/>
        <v>2.6584931595742973E-4</v>
      </c>
      <c r="H234" s="58">
        <f t="shared" si="108"/>
        <v>4.3110319016750285E-4</v>
      </c>
      <c r="I234" s="48">
        <f t="shared" si="108"/>
        <v>203.52979999999997</v>
      </c>
      <c r="J234" s="49">
        <f t="shared" si="102"/>
        <v>3.2534631569785533E-2</v>
      </c>
      <c r="K234" s="50">
        <f t="shared" si="103"/>
        <v>4.8025747476146998</v>
      </c>
      <c r="L234" s="51">
        <f t="shared" si="85"/>
        <v>3604089.078361623</v>
      </c>
      <c r="M234" s="49">
        <f t="shared" si="86"/>
        <v>1.9660136274092094E-2</v>
      </c>
      <c r="N234" s="43">
        <f t="shared" si="87"/>
        <v>8.7356595478027188</v>
      </c>
      <c r="O234" s="43">
        <f t="shared" si="88"/>
        <v>8.7356595478027188</v>
      </c>
      <c r="P234" s="52">
        <f t="shared" si="104"/>
        <v>42.303786041918343</v>
      </c>
      <c r="Q234" s="52">
        <f t="shared" si="95"/>
        <v>68.600128058086852</v>
      </c>
      <c r="R234" s="54">
        <f t="shared" si="105"/>
        <v>8.8031107970115379</v>
      </c>
      <c r="S234" s="54">
        <f t="shared" si="96"/>
        <v>119.57212239859909</v>
      </c>
      <c r="T234" s="54">
        <f t="shared" si="97"/>
        <v>51.039445589721062</v>
      </c>
      <c r="U234" s="54">
        <f t="shared" si="98"/>
        <v>68.532676808878037</v>
      </c>
      <c r="V234" s="54">
        <f t="shared" si="89"/>
        <v>500.30503440452503</v>
      </c>
      <c r="W234" s="54">
        <f t="shared" si="90"/>
        <v>1226.9097497529101</v>
      </c>
      <c r="X234" s="54">
        <f t="shared" si="91"/>
        <v>1647.42011559803</v>
      </c>
      <c r="Y234" s="54">
        <f t="shared" si="99"/>
        <v>2874.3298653509401</v>
      </c>
      <c r="Z234" s="43">
        <f t="shared" si="106"/>
        <v>30.937500000000004</v>
      </c>
      <c r="AA234" s="54">
        <f t="shared" si="107"/>
        <v>25.215791142119926</v>
      </c>
      <c r="AB234" s="54">
        <f t="shared" si="100"/>
        <v>68.600128058086852</v>
      </c>
      <c r="AC234" s="54">
        <f t="shared" si="92"/>
        <v>25.215791142119926</v>
      </c>
    </row>
    <row r="235" spans="1:29" x14ac:dyDescent="0.25">
      <c r="A235" s="61">
        <f t="shared" si="93"/>
        <v>4.8239195242707655</v>
      </c>
      <c r="B235" s="43">
        <f t="shared" si="101"/>
        <v>565</v>
      </c>
      <c r="C235" s="42">
        <f t="shared" ref="C235:I249" si="109">C234</f>
        <v>203.52979999999997</v>
      </c>
      <c r="D235" s="51">
        <f t="shared" si="109"/>
        <v>800</v>
      </c>
      <c r="E235" s="56">
        <f t="shared" si="109"/>
        <v>0.2</v>
      </c>
      <c r="F235" s="57">
        <f t="shared" si="109"/>
        <v>980.23210993750001</v>
      </c>
      <c r="G235" s="58">
        <f t="shared" si="109"/>
        <v>2.6584931595742973E-4</v>
      </c>
      <c r="H235" s="58">
        <f t="shared" si="109"/>
        <v>4.3110319016750285E-4</v>
      </c>
      <c r="I235" s="48">
        <f t="shared" si="109"/>
        <v>203.52979999999997</v>
      </c>
      <c r="J235" s="49">
        <f t="shared" si="102"/>
        <v>3.2534631569785533E-2</v>
      </c>
      <c r="K235" s="50">
        <f t="shared" si="103"/>
        <v>4.8239195242707655</v>
      </c>
      <c r="L235" s="51">
        <f t="shared" si="85"/>
        <v>3620107.2520432305</v>
      </c>
      <c r="M235" s="49">
        <f t="shared" si="86"/>
        <v>1.9659631991324322E-2</v>
      </c>
      <c r="N235" s="43">
        <f t="shared" si="87"/>
        <v>8.8132563451863462</v>
      </c>
      <c r="O235" s="43">
        <f t="shared" si="88"/>
        <v>8.8132563451863462</v>
      </c>
      <c r="P235" s="52">
        <f t="shared" si="104"/>
        <v>42.491802868771302</v>
      </c>
      <c r="Q235" s="52">
        <f t="shared" si="95"/>
        <v>68.905017516122797</v>
      </c>
      <c r="R235" s="54">
        <f t="shared" si="105"/>
        <v>8.8031107970115379</v>
      </c>
      <c r="S235" s="54">
        <f t="shared" si="96"/>
        <v>120.22022227825526</v>
      </c>
      <c r="T235" s="54">
        <f t="shared" si="97"/>
        <v>51.305059213957648</v>
      </c>
      <c r="U235" s="54">
        <f t="shared" si="98"/>
        <v>68.915163064297602</v>
      </c>
      <c r="V235" s="54">
        <f t="shared" si="89"/>
        <v>502.90866443766078</v>
      </c>
      <c r="W235" s="54">
        <f t="shared" si="90"/>
        <v>1238.7760023882936</v>
      </c>
      <c r="X235" s="54">
        <f t="shared" si="91"/>
        <v>1663.9772278345358</v>
      </c>
      <c r="Y235" s="54">
        <f t="shared" si="99"/>
        <v>2902.7532302228292</v>
      </c>
      <c r="Z235" s="43">
        <f t="shared" si="106"/>
        <v>31.075000000000003</v>
      </c>
      <c r="AA235" s="54">
        <f t="shared" si="107"/>
        <v>25.085245387454286</v>
      </c>
      <c r="AB235" s="54">
        <f t="shared" si="100"/>
        <v>68.905017516122797</v>
      </c>
      <c r="AC235" s="54">
        <f t="shared" si="92"/>
        <v>25.085245387454286</v>
      </c>
    </row>
    <row r="236" spans="1:29" x14ac:dyDescent="0.25">
      <c r="A236" s="61">
        <f t="shared" si="93"/>
        <v>4.8452643009268304</v>
      </c>
      <c r="B236" s="43">
        <f t="shared" si="101"/>
        <v>567.5</v>
      </c>
      <c r="C236" s="42">
        <f t="shared" si="109"/>
        <v>203.52979999999997</v>
      </c>
      <c r="D236" s="51">
        <f t="shared" si="109"/>
        <v>800</v>
      </c>
      <c r="E236" s="56">
        <f t="shared" si="109"/>
        <v>0.2</v>
      </c>
      <c r="F236" s="57">
        <f t="shared" si="109"/>
        <v>980.23210993750001</v>
      </c>
      <c r="G236" s="58">
        <f t="shared" si="109"/>
        <v>2.6584931595742973E-4</v>
      </c>
      <c r="H236" s="58">
        <f t="shared" si="109"/>
        <v>4.3110319016750285E-4</v>
      </c>
      <c r="I236" s="48">
        <f t="shared" si="109"/>
        <v>203.52979999999997</v>
      </c>
      <c r="J236" s="49">
        <f t="shared" si="102"/>
        <v>3.2534631569785533E-2</v>
      </c>
      <c r="K236" s="50">
        <f t="shared" si="103"/>
        <v>4.8452643009268304</v>
      </c>
      <c r="L236" s="51">
        <f t="shared" si="85"/>
        <v>3636125.4257248375</v>
      </c>
      <c r="M236" s="49">
        <f t="shared" si="86"/>
        <v>1.965913189707439E-2</v>
      </c>
      <c r="N236" s="43">
        <f t="shared" si="87"/>
        <v>8.8911961393591703</v>
      </c>
      <c r="O236" s="43">
        <f t="shared" si="88"/>
        <v>8.8911961393591703</v>
      </c>
      <c r="P236" s="52">
        <f t="shared" si="104"/>
        <v>42.679819695624275</v>
      </c>
      <c r="Q236" s="52">
        <f t="shared" si="95"/>
        <v>69.209906974158741</v>
      </c>
      <c r="R236" s="54">
        <f t="shared" si="105"/>
        <v>8.8031107970115379</v>
      </c>
      <c r="S236" s="54">
        <f t="shared" si="96"/>
        <v>120.86900815148981</v>
      </c>
      <c r="T236" s="54">
        <f t="shared" si="97"/>
        <v>51.571015834983442</v>
      </c>
      <c r="U236" s="54">
        <f t="shared" si="98"/>
        <v>69.297992316506367</v>
      </c>
      <c r="V236" s="54">
        <f t="shared" si="89"/>
        <v>505.5156566354604</v>
      </c>
      <c r="W236" s="54">
        <f t="shared" si="90"/>
        <v>1250.7073284766284</v>
      </c>
      <c r="X236" s="54">
        <f t="shared" si="91"/>
        <v>1680.6243863084344</v>
      </c>
      <c r="Y236" s="54">
        <f t="shared" si="99"/>
        <v>2931.331714785063</v>
      </c>
      <c r="Z236" s="43">
        <f t="shared" si="106"/>
        <v>31.212500000000002</v>
      </c>
      <c r="AA236" s="54">
        <f t="shared" si="107"/>
        <v>24.955878397240287</v>
      </c>
      <c r="AB236" s="54">
        <f t="shared" si="100"/>
        <v>69.209906974158741</v>
      </c>
      <c r="AC236" s="54">
        <f t="shared" si="92"/>
        <v>24.955878397240287</v>
      </c>
    </row>
    <row r="237" spans="1:29" x14ac:dyDescent="0.25">
      <c r="A237" s="61">
        <f t="shared" si="93"/>
        <v>4.8666090775828961</v>
      </c>
      <c r="B237" s="43">
        <f t="shared" si="101"/>
        <v>570</v>
      </c>
      <c r="C237" s="42">
        <f t="shared" si="109"/>
        <v>203.52979999999997</v>
      </c>
      <c r="D237" s="51">
        <f t="shared" si="109"/>
        <v>800</v>
      </c>
      <c r="E237" s="56">
        <f t="shared" si="109"/>
        <v>0.2</v>
      </c>
      <c r="F237" s="57">
        <f t="shared" si="109"/>
        <v>980.23210993750001</v>
      </c>
      <c r="G237" s="58">
        <f t="shared" si="109"/>
        <v>2.6584931595742973E-4</v>
      </c>
      <c r="H237" s="58">
        <f t="shared" si="109"/>
        <v>4.3110319016750285E-4</v>
      </c>
      <c r="I237" s="48">
        <f t="shared" si="109"/>
        <v>203.52979999999997</v>
      </c>
      <c r="J237" s="49">
        <f t="shared" si="102"/>
        <v>3.2534631569785533E-2</v>
      </c>
      <c r="K237" s="50">
        <f t="shared" si="103"/>
        <v>4.8666090775828961</v>
      </c>
      <c r="L237" s="51">
        <f t="shared" si="85"/>
        <v>3652143.5994064445</v>
      </c>
      <c r="M237" s="49">
        <f t="shared" si="86"/>
        <v>1.9658635938456886E-2</v>
      </c>
      <c r="N237" s="43">
        <f t="shared" si="87"/>
        <v>8.9694789298159474</v>
      </c>
      <c r="O237" s="43">
        <f t="shared" si="88"/>
        <v>8.9694789298159474</v>
      </c>
      <c r="P237" s="52">
        <f t="shared" si="104"/>
        <v>42.867836522477241</v>
      </c>
      <c r="Q237" s="52">
        <f t="shared" si="95"/>
        <v>69.514796432194672</v>
      </c>
      <c r="R237" s="54">
        <f t="shared" si="105"/>
        <v>8.8031107970115379</v>
      </c>
      <c r="S237" s="54">
        <f t="shared" si="96"/>
        <v>121.51848001729228</v>
      </c>
      <c r="T237" s="54">
        <f t="shared" si="97"/>
        <v>51.83731545229319</v>
      </c>
      <c r="U237" s="54">
        <f t="shared" si="98"/>
        <v>69.681164564999079</v>
      </c>
      <c r="V237" s="54">
        <f t="shared" si="89"/>
        <v>508.12601099297126</v>
      </c>
      <c r="W237" s="54">
        <f t="shared" si="90"/>
        <v>1262.7038379404751</v>
      </c>
      <c r="X237" s="54">
        <f t="shared" si="91"/>
        <v>1697.3617009422853</v>
      </c>
      <c r="Y237" s="54">
        <f t="shared" si="99"/>
        <v>2960.0655388827604</v>
      </c>
      <c r="Z237" s="43">
        <f t="shared" si="106"/>
        <v>31.350000000000005</v>
      </c>
      <c r="AA237" s="54">
        <f t="shared" si="107"/>
        <v>24.827674596390882</v>
      </c>
      <c r="AB237" s="54">
        <f t="shared" si="100"/>
        <v>69.514796432194672</v>
      </c>
      <c r="AC237" s="54">
        <f t="shared" si="92"/>
        <v>24.827674596390882</v>
      </c>
    </row>
    <row r="238" spans="1:29" x14ac:dyDescent="0.25">
      <c r="A238" s="61">
        <f t="shared" si="93"/>
        <v>4.8879538542389609</v>
      </c>
      <c r="B238" s="43">
        <f t="shared" si="101"/>
        <v>572.5</v>
      </c>
      <c r="C238" s="42">
        <f t="shared" si="109"/>
        <v>203.52979999999997</v>
      </c>
      <c r="D238" s="51">
        <f t="shared" si="109"/>
        <v>800</v>
      </c>
      <c r="E238" s="56">
        <f t="shared" si="109"/>
        <v>0.2</v>
      </c>
      <c r="F238" s="57">
        <f t="shared" si="109"/>
        <v>980.23210993750001</v>
      </c>
      <c r="G238" s="58">
        <f t="shared" si="109"/>
        <v>2.6584931595742973E-4</v>
      </c>
      <c r="H238" s="58">
        <f t="shared" si="109"/>
        <v>4.3110319016750285E-4</v>
      </c>
      <c r="I238" s="48">
        <f t="shared" si="109"/>
        <v>203.52979999999997</v>
      </c>
      <c r="J238" s="49">
        <f t="shared" si="102"/>
        <v>3.2534631569785533E-2</v>
      </c>
      <c r="K238" s="50">
        <f t="shared" si="103"/>
        <v>4.8879538542389609</v>
      </c>
      <c r="L238" s="51">
        <f t="shared" si="85"/>
        <v>3668161.7730880515</v>
      </c>
      <c r="M238" s="49">
        <f t="shared" si="86"/>
        <v>1.9658144063480688E-2</v>
      </c>
      <c r="N238" s="43">
        <f t="shared" si="87"/>
        <v>9.0481047160556862</v>
      </c>
      <c r="O238" s="43">
        <f t="shared" si="88"/>
        <v>9.0481047160556862</v>
      </c>
      <c r="P238" s="52">
        <f t="shared" si="104"/>
        <v>43.055853349330221</v>
      </c>
      <c r="Q238" s="52">
        <f t="shared" si="95"/>
        <v>69.819685890230616</v>
      </c>
      <c r="R238" s="54">
        <f t="shared" si="105"/>
        <v>8.8031107970115379</v>
      </c>
      <c r="S238" s="54">
        <f t="shared" si="96"/>
        <v>122.16863787466066</v>
      </c>
      <c r="T238" s="54">
        <f t="shared" si="97"/>
        <v>52.10395806538591</v>
      </c>
      <c r="U238" s="54">
        <f t="shared" si="98"/>
        <v>70.064679809274764</v>
      </c>
      <c r="V238" s="54">
        <f t="shared" si="89"/>
        <v>510.73972750528253</v>
      </c>
      <c r="W238" s="54">
        <f t="shared" si="90"/>
        <v>1274.7656407022835</v>
      </c>
      <c r="X238" s="54">
        <f t="shared" si="91"/>
        <v>1714.1892816585387</v>
      </c>
      <c r="Y238" s="54">
        <f t="shared" si="99"/>
        <v>2988.9549223608219</v>
      </c>
      <c r="Z238" s="43">
        <f t="shared" si="106"/>
        <v>31.487500000000004</v>
      </c>
      <c r="AA238" s="54">
        <f t="shared" si="107"/>
        <v>24.70061868207647</v>
      </c>
      <c r="AB238" s="54">
        <f t="shared" si="100"/>
        <v>69.819685890230616</v>
      </c>
      <c r="AC238" s="54">
        <f t="shared" si="92"/>
        <v>24.70061868207647</v>
      </c>
    </row>
    <row r="239" spans="1:29" x14ac:dyDescent="0.25">
      <c r="A239" s="61">
        <f t="shared" si="93"/>
        <v>4.9092986308950266</v>
      </c>
      <c r="B239" s="43">
        <f t="shared" si="101"/>
        <v>575</v>
      </c>
      <c r="C239" s="42">
        <f t="shared" si="109"/>
        <v>203.52979999999997</v>
      </c>
      <c r="D239" s="51">
        <f t="shared" si="109"/>
        <v>800</v>
      </c>
      <c r="E239" s="56">
        <f t="shared" si="109"/>
        <v>0.2</v>
      </c>
      <c r="F239" s="57">
        <f t="shared" si="109"/>
        <v>980.23210993750001</v>
      </c>
      <c r="G239" s="58">
        <f t="shared" si="109"/>
        <v>2.6584931595742973E-4</v>
      </c>
      <c r="H239" s="58">
        <f t="shared" si="109"/>
        <v>4.3110319016750285E-4</v>
      </c>
      <c r="I239" s="48">
        <f t="shared" si="109"/>
        <v>203.52979999999997</v>
      </c>
      <c r="J239" s="49">
        <f t="shared" si="102"/>
        <v>3.2534631569785533E-2</v>
      </c>
      <c r="K239" s="50">
        <f t="shared" si="103"/>
        <v>4.9092986308950266</v>
      </c>
      <c r="L239" s="51">
        <f t="shared" si="85"/>
        <v>3684179.9467696589</v>
      </c>
      <c r="M239" s="49">
        <f t="shared" si="86"/>
        <v>1.9657656221030106E-2</v>
      </c>
      <c r="N239" s="43">
        <f t="shared" si="87"/>
        <v>9.1270734975816392</v>
      </c>
      <c r="O239" s="43">
        <f t="shared" si="88"/>
        <v>9.1270734975816392</v>
      </c>
      <c r="P239" s="52">
        <f t="shared" si="104"/>
        <v>43.243870176183172</v>
      </c>
      <c r="Q239" s="52">
        <f t="shared" si="95"/>
        <v>70.124575348266561</v>
      </c>
      <c r="R239" s="54">
        <f t="shared" si="105"/>
        <v>8.8031107970115379</v>
      </c>
      <c r="S239" s="54">
        <f t="shared" si="96"/>
        <v>122.81948172260148</v>
      </c>
      <c r="T239" s="54">
        <f t="shared" si="97"/>
        <v>52.370943673764813</v>
      </c>
      <c r="U239" s="54">
        <f t="shared" si="98"/>
        <v>70.448538048836653</v>
      </c>
      <c r="V239" s="54">
        <f t="shared" si="89"/>
        <v>513.3568061675245</v>
      </c>
      <c r="W239" s="54">
        <f t="shared" si="90"/>
        <v>1286.8928466843918</v>
      </c>
      <c r="X239" s="54">
        <f t="shared" si="91"/>
        <v>1731.1072383795331</v>
      </c>
      <c r="Y239" s="54">
        <f t="shared" si="99"/>
        <v>3018.0000850639249</v>
      </c>
      <c r="Z239" s="43">
        <f t="shared" si="106"/>
        <v>31.625000000000004</v>
      </c>
      <c r="AA239" s="54">
        <f t="shared" si="107"/>
        <v>24.574695617805371</v>
      </c>
      <c r="AB239" s="54">
        <f t="shared" si="100"/>
        <v>70.124575348266561</v>
      </c>
      <c r="AC239" s="54">
        <f t="shared" si="92"/>
        <v>24.574695617805371</v>
      </c>
    </row>
    <row r="240" spans="1:29" x14ac:dyDescent="0.25">
      <c r="A240" s="61">
        <f t="shared" si="93"/>
        <v>4.9306434075510923</v>
      </c>
      <c r="B240" s="43">
        <f t="shared" si="101"/>
        <v>577.5</v>
      </c>
      <c r="C240" s="42">
        <f t="shared" si="109"/>
        <v>203.52979999999997</v>
      </c>
      <c r="D240" s="51">
        <f t="shared" si="109"/>
        <v>800</v>
      </c>
      <c r="E240" s="56">
        <f t="shared" si="109"/>
        <v>0.2</v>
      </c>
      <c r="F240" s="57">
        <f t="shared" si="109"/>
        <v>980.23210993750001</v>
      </c>
      <c r="G240" s="58">
        <f t="shared" si="109"/>
        <v>2.6584931595742973E-4</v>
      </c>
      <c r="H240" s="58">
        <f t="shared" si="109"/>
        <v>4.3110319016750285E-4</v>
      </c>
      <c r="I240" s="48">
        <f t="shared" si="109"/>
        <v>203.52979999999997</v>
      </c>
      <c r="J240" s="49">
        <f t="shared" si="102"/>
        <v>3.2534631569785533E-2</v>
      </c>
      <c r="K240" s="50">
        <f t="shared" si="103"/>
        <v>4.9306434075510923</v>
      </c>
      <c r="L240" s="51">
        <f t="shared" si="85"/>
        <v>3700198.1204512673</v>
      </c>
      <c r="M240" s="49">
        <f t="shared" si="86"/>
        <v>1.9657172360846391E-2</v>
      </c>
      <c r="N240" s="43">
        <f t="shared" si="87"/>
        <v>9.2063852739012013</v>
      </c>
      <c r="O240" s="43">
        <f t="shared" si="88"/>
        <v>9.2063852739012013</v>
      </c>
      <c r="P240" s="52">
        <f t="shared" si="104"/>
        <v>43.431887003036159</v>
      </c>
      <c r="Q240" s="52">
        <f t="shared" si="95"/>
        <v>70.429464806302505</v>
      </c>
      <c r="R240" s="54">
        <f t="shared" si="105"/>
        <v>8.8031107970115379</v>
      </c>
      <c r="S240" s="54">
        <f t="shared" si="96"/>
        <v>123.47101156012953</v>
      </c>
      <c r="T240" s="54">
        <f t="shared" si="97"/>
        <v>52.638272276937357</v>
      </c>
      <c r="U240" s="54">
        <f t="shared" si="98"/>
        <v>70.832739283192169</v>
      </c>
      <c r="V240" s="54">
        <f t="shared" si="89"/>
        <v>515.97724697486922</v>
      </c>
      <c r="W240" s="54">
        <f t="shared" si="90"/>
        <v>1299.0855658090309</v>
      </c>
      <c r="X240" s="54">
        <f t="shared" si="91"/>
        <v>1748.1156810274992</v>
      </c>
      <c r="Y240" s="54">
        <f t="shared" si="99"/>
        <v>3047.2012468365301</v>
      </c>
      <c r="Z240" s="43">
        <f t="shared" si="106"/>
        <v>31.762500000000003</v>
      </c>
      <c r="AA240" s="54">
        <f t="shared" si="107"/>
        <v>24.449890627657993</v>
      </c>
      <c r="AB240" s="54">
        <f t="shared" si="100"/>
        <v>70.429464806302505</v>
      </c>
      <c r="AC240" s="54">
        <f t="shared" si="92"/>
        <v>24.449890627657993</v>
      </c>
    </row>
    <row r="241" spans="1:29" x14ac:dyDescent="0.25">
      <c r="A241" s="61">
        <f t="shared" si="93"/>
        <v>4.9519881842071571</v>
      </c>
      <c r="B241" s="43">
        <f t="shared" si="101"/>
        <v>580</v>
      </c>
      <c r="C241" s="42">
        <f t="shared" si="109"/>
        <v>203.52979999999997</v>
      </c>
      <c r="D241" s="51">
        <f t="shared" si="109"/>
        <v>800</v>
      </c>
      <c r="E241" s="56">
        <f t="shared" si="109"/>
        <v>0.2</v>
      </c>
      <c r="F241" s="57">
        <f t="shared" si="109"/>
        <v>980.23210993750001</v>
      </c>
      <c r="G241" s="58">
        <f t="shared" si="109"/>
        <v>2.6584931595742973E-4</v>
      </c>
      <c r="H241" s="58">
        <f t="shared" si="109"/>
        <v>4.3110319016750285E-4</v>
      </c>
      <c r="I241" s="48">
        <f t="shared" si="109"/>
        <v>203.52979999999997</v>
      </c>
      <c r="J241" s="49">
        <f t="shared" si="102"/>
        <v>3.2534631569785533E-2</v>
      </c>
      <c r="K241" s="50">
        <f t="shared" si="103"/>
        <v>4.9519881842071571</v>
      </c>
      <c r="L241" s="51">
        <f t="shared" si="85"/>
        <v>3716216.2941328734</v>
      </c>
      <c r="M241" s="49">
        <f t="shared" si="86"/>
        <v>1.9656692433509784E-2</v>
      </c>
      <c r="N241" s="43">
        <f t="shared" si="87"/>
        <v>9.2860400445258868</v>
      </c>
      <c r="O241" s="43">
        <f t="shared" si="88"/>
        <v>9.2860400445258868</v>
      </c>
      <c r="P241" s="52">
        <f t="shared" si="104"/>
        <v>43.619903829889132</v>
      </c>
      <c r="Q241" s="52">
        <f t="shared" si="95"/>
        <v>70.73435426433845</v>
      </c>
      <c r="R241" s="54">
        <f t="shared" si="105"/>
        <v>8.8031107970115379</v>
      </c>
      <c r="S241" s="54">
        <f t="shared" si="96"/>
        <v>124.12322738626783</v>
      </c>
      <c r="T241" s="54">
        <f t="shared" si="97"/>
        <v>52.905943874415016</v>
      </c>
      <c r="U241" s="54">
        <f t="shared" si="98"/>
        <v>71.217283511852798</v>
      </c>
      <c r="V241" s="54">
        <f t="shared" si="89"/>
        <v>518.60104992252786</v>
      </c>
      <c r="W241" s="54">
        <f t="shared" si="90"/>
        <v>1311.3439079983209</v>
      </c>
      <c r="X241" s="54">
        <f t="shared" si="91"/>
        <v>1765.2147195245566</v>
      </c>
      <c r="Y241" s="54">
        <f t="shared" si="99"/>
        <v>3076.5586275228775</v>
      </c>
      <c r="Z241" s="43">
        <f t="shared" si="106"/>
        <v>31.900000000000002</v>
      </c>
      <c r="AA241" s="54">
        <f t="shared" si="107"/>
        <v>24.326189190670224</v>
      </c>
      <c r="AB241" s="54">
        <f t="shared" si="100"/>
        <v>70.73435426433845</v>
      </c>
      <c r="AC241" s="54">
        <f t="shared" si="92"/>
        <v>24.326189190670224</v>
      </c>
    </row>
    <row r="242" spans="1:29" x14ac:dyDescent="0.25">
      <c r="A242" s="61">
        <f t="shared" si="93"/>
        <v>4.9733329608632229</v>
      </c>
      <c r="B242" s="43">
        <f t="shared" si="101"/>
        <v>582.5</v>
      </c>
      <c r="C242" s="42">
        <f t="shared" si="109"/>
        <v>203.52979999999997</v>
      </c>
      <c r="D242" s="51">
        <f t="shared" si="109"/>
        <v>800</v>
      </c>
      <c r="E242" s="56">
        <f t="shared" si="109"/>
        <v>0.2</v>
      </c>
      <c r="F242" s="57">
        <f t="shared" si="109"/>
        <v>980.23210993750001</v>
      </c>
      <c r="G242" s="58">
        <f t="shared" si="109"/>
        <v>2.6584931595742973E-4</v>
      </c>
      <c r="H242" s="58">
        <f t="shared" si="109"/>
        <v>4.3110319016750285E-4</v>
      </c>
      <c r="I242" s="48">
        <f t="shared" si="109"/>
        <v>203.52979999999997</v>
      </c>
      <c r="J242" s="49">
        <f t="shared" si="102"/>
        <v>3.2534631569785533E-2</v>
      </c>
      <c r="K242" s="50">
        <f t="shared" si="103"/>
        <v>4.9733329608632229</v>
      </c>
      <c r="L242" s="51">
        <f t="shared" si="85"/>
        <v>3732234.4678144809</v>
      </c>
      <c r="M242" s="49">
        <f t="shared" si="86"/>
        <v>1.9656216390421977E-2</v>
      </c>
      <c r="N242" s="43">
        <f t="shared" si="87"/>
        <v>9.3660378089712797</v>
      </c>
      <c r="O242" s="43">
        <f t="shared" si="88"/>
        <v>9.3660378089712797</v>
      </c>
      <c r="P242" s="52">
        <f t="shared" si="104"/>
        <v>43.807920656742098</v>
      </c>
      <c r="Q242" s="52">
        <f t="shared" si="95"/>
        <v>71.03924372237438</v>
      </c>
      <c r="R242" s="54">
        <f t="shared" si="105"/>
        <v>8.8031107970115379</v>
      </c>
      <c r="S242" s="54">
        <f t="shared" si="96"/>
        <v>124.77612920004749</v>
      </c>
      <c r="T242" s="54">
        <f t="shared" si="97"/>
        <v>53.173958465713376</v>
      </c>
      <c r="U242" s="54">
        <f t="shared" si="98"/>
        <v>71.602170734334123</v>
      </c>
      <c r="V242" s="54">
        <f t="shared" si="89"/>
        <v>521.22821500575208</v>
      </c>
      <c r="W242" s="54">
        <f t="shared" si="90"/>
        <v>1323.6679831742754</v>
      </c>
      <c r="X242" s="54">
        <f t="shared" si="91"/>
        <v>1782.4044637927191</v>
      </c>
      <c r="Y242" s="54">
        <f t="shared" si="99"/>
        <v>3106.0724469669944</v>
      </c>
      <c r="Z242" s="43">
        <f t="shared" si="106"/>
        <v>32.037500000000001</v>
      </c>
      <c r="AA242" s="54">
        <f t="shared" si="107"/>
        <v>24.203577035361377</v>
      </c>
      <c r="AB242" s="54">
        <f t="shared" si="100"/>
        <v>71.03924372237438</v>
      </c>
      <c r="AC242" s="54">
        <f t="shared" si="92"/>
        <v>24.203577035361377</v>
      </c>
    </row>
    <row r="243" spans="1:29" x14ac:dyDescent="0.25">
      <c r="A243" s="61">
        <f t="shared" si="93"/>
        <v>4.9946777375192877</v>
      </c>
      <c r="B243" s="43">
        <f t="shared" si="101"/>
        <v>585</v>
      </c>
      <c r="C243" s="42">
        <f t="shared" si="109"/>
        <v>203.52979999999997</v>
      </c>
      <c r="D243" s="51">
        <f t="shared" si="109"/>
        <v>800</v>
      </c>
      <c r="E243" s="56">
        <f t="shared" si="109"/>
        <v>0.2</v>
      </c>
      <c r="F243" s="57">
        <f t="shared" si="109"/>
        <v>980.23210993750001</v>
      </c>
      <c r="G243" s="58">
        <f t="shared" si="109"/>
        <v>2.6584931595742973E-4</v>
      </c>
      <c r="H243" s="58">
        <f t="shared" si="109"/>
        <v>4.3110319016750285E-4</v>
      </c>
      <c r="I243" s="48">
        <f t="shared" si="109"/>
        <v>203.52979999999997</v>
      </c>
      <c r="J243" s="49">
        <f t="shared" si="102"/>
        <v>3.2534631569785533E-2</v>
      </c>
      <c r="K243" s="50">
        <f t="shared" si="103"/>
        <v>4.9946777375192877</v>
      </c>
      <c r="L243" s="51">
        <f t="shared" si="85"/>
        <v>3748252.6414960879</v>
      </c>
      <c r="M243" s="49">
        <f t="shared" si="86"/>
        <v>1.9655744183789046E-2</v>
      </c>
      <c r="N243" s="43">
        <f t="shared" si="87"/>
        <v>9.4463785667569571</v>
      </c>
      <c r="O243" s="43">
        <f t="shared" si="88"/>
        <v>9.4463785667569571</v>
      </c>
      <c r="P243" s="52">
        <f t="shared" si="104"/>
        <v>43.995937483595071</v>
      </c>
      <c r="Q243" s="52">
        <f t="shared" si="95"/>
        <v>71.344133180410324</v>
      </c>
      <c r="R243" s="54">
        <f t="shared" si="105"/>
        <v>8.8031107970115379</v>
      </c>
      <c r="S243" s="54">
        <f t="shared" si="96"/>
        <v>125.42971700050775</v>
      </c>
      <c r="T243" s="54">
        <f t="shared" si="97"/>
        <v>53.442316050352026</v>
      </c>
      <c r="U243" s="54">
        <f t="shared" si="98"/>
        <v>71.987400950155745</v>
      </c>
      <c r="V243" s="54">
        <f t="shared" si="89"/>
        <v>523.85874221983283</v>
      </c>
      <c r="W243" s="54">
        <f t="shared" si="90"/>
        <v>1336.0579012588007</v>
      </c>
      <c r="X243" s="54">
        <f t="shared" si="91"/>
        <v>1799.6850237538936</v>
      </c>
      <c r="Y243" s="54">
        <f t="shared" si="99"/>
        <v>3135.7429250126943</v>
      </c>
      <c r="Z243" s="43">
        <f t="shared" si="106"/>
        <v>32.175000000000004</v>
      </c>
      <c r="AA243" s="54">
        <f t="shared" si="107"/>
        <v>24.082040134402494</v>
      </c>
      <c r="AB243" s="54">
        <f t="shared" si="100"/>
        <v>71.344133180410324</v>
      </c>
      <c r="AC243" s="54">
        <f t="shared" si="92"/>
        <v>24.082040134402494</v>
      </c>
    </row>
    <row r="244" spans="1:29" x14ac:dyDescent="0.25">
      <c r="A244" s="61">
        <f t="shared" si="93"/>
        <v>5.0160225141753534</v>
      </c>
      <c r="B244" s="43">
        <f t="shared" si="101"/>
        <v>587.5</v>
      </c>
      <c r="C244" s="42">
        <f t="shared" si="109"/>
        <v>203.52979999999997</v>
      </c>
      <c r="D244" s="51">
        <f t="shared" si="109"/>
        <v>800</v>
      </c>
      <c r="E244" s="56">
        <f t="shared" si="109"/>
        <v>0.2</v>
      </c>
      <c r="F244" s="57">
        <f t="shared" si="109"/>
        <v>980.23210993750001</v>
      </c>
      <c r="G244" s="58">
        <f t="shared" si="109"/>
        <v>2.6584931595742973E-4</v>
      </c>
      <c r="H244" s="58">
        <f t="shared" si="109"/>
        <v>4.3110319016750285E-4</v>
      </c>
      <c r="I244" s="48">
        <f t="shared" si="109"/>
        <v>203.52979999999997</v>
      </c>
      <c r="J244" s="49">
        <f t="shared" si="102"/>
        <v>3.2534631569785533E-2</v>
      </c>
      <c r="K244" s="50">
        <f t="shared" si="103"/>
        <v>5.0160225141753534</v>
      </c>
      <c r="L244" s="51">
        <f t="shared" si="85"/>
        <v>3764270.8151776954</v>
      </c>
      <c r="M244" s="49">
        <f t="shared" si="86"/>
        <v>1.9655275766604766E-2</v>
      </c>
      <c r="N244" s="43">
        <f t="shared" si="87"/>
        <v>9.5270623174064681</v>
      </c>
      <c r="O244" s="43">
        <f t="shared" si="88"/>
        <v>9.5270623174064681</v>
      </c>
      <c r="P244" s="52">
        <f t="shared" si="104"/>
        <v>44.18395431044803</v>
      </c>
      <c r="Q244" s="52">
        <f t="shared" si="95"/>
        <v>71.649022638446269</v>
      </c>
      <c r="R244" s="54">
        <f t="shared" si="105"/>
        <v>8.8031107970115379</v>
      </c>
      <c r="S244" s="54">
        <f t="shared" si="96"/>
        <v>126.08399078669571</v>
      </c>
      <c r="T244" s="54">
        <f t="shared" si="97"/>
        <v>53.711016627854498</v>
      </c>
      <c r="U244" s="54">
        <f t="shared" si="98"/>
        <v>72.372974158841188</v>
      </c>
      <c r="V244" s="54">
        <f t="shared" si="89"/>
        <v>526.49263156009965</v>
      </c>
      <c r="W244" s="54">
        <f t="shared" si="90"/>
        <v>1348.5137721736971</v>
      </c>
      <c r="X244" s="54">
        <f t="shared" si="91"/>
        <v>1817.0565093298801</v>
      </c>
      <c r="Y244" s="54">
        <f t="shared" si="99"/>
        <v>3165.5702815035775</v>
      </c>
      <c r="Z244" s="43">
        <f t="shared" si="106"/>
        <v>32.312500000000007</v>
      </c>
      <c r="AA244" s="54">
        <f t="shared" si="107"/>
        <v>23.961564699420773</v>
      </c>
      <c r="AB244" s="54">
        <f t="shared" si="100"/>
        <v>71.649022638446269</v>
      </c>
      <c r="AC244" s="54">
        <f t="shared" si="92"/>
        <v>23.961564699420773</v>
      </c>
    </row>
    <row r="245" spans="1:29" x14ac:dyDescent="0.25">
      <c r="A245" s="61">
        <f t="shared" si="93"/>
        <v>5.0373672908314182</v>
      </c>
      <c r="B245" s="43">
        <f t="shared" si="101"/>
        <v>590</v>
      </c>
      <c r="C245" s="42">
        <f t="shared" si="109"/>
        <v>203.52979999999997</v>
      </c>
      <c r="D245" s="51">
        <f t="shared" si="109"/>
        <v>800</v>
      </c>
      <c r="E245" s="56">
        <f t="shared" si="109"/>
        <v>0.2</v>
      </c>
      <c r="F245" s="57">
        <f t="shared" si="109"/>
        <v>980.23210993750001</v>
      </c>
      <c r="G245" s="58">
        <f t="shared" si="109"/>
        <v>2.6584931595742973E-4</v>
      </c>
      <c r="H245" s="58">
        <f t="shared" si="109"/>
        <v>4.3110319016750285E-4</v>
      </c>
      <c r="I245" s="48">
        <f t="shared" si="109"/>
        <v>203.52979999999997</v>
      </c>
      <c r="J245" s="49">
        <f t="shared" si="102"/>
        <v>3.2534631569785533E-2</v>
      </c>
      <c r="K245" s="50">
        <f t="shared" si="103"/>
        <v>5.0373672908314182</v>
      </c>
      <c r="L245" s="51">
        <f t="shared" si="85"/>
        <v>3780288.9888593014</v>
      </c>
      <c r="M245" s="49">
        <f t="shared" si="86"/>
        <v>1.9654811092634387E-2</v>
      </c>
      <c r="N245" s="43">
        <f t="shared" si="87"/>
        <v>9.6080890604472593</v>
      </c>
      <c r="O245" s="43">
        <f t="shared" si="88"/>
        <v>9.6080890604472593</v>
      </c>
      <c r="P245" s="52">
        <f t="shared" si="104"/>
        <v>44.37197113730101</v>
      </c>
      <c r="Q245" s="52">
        <f t="shared" si="95"/>
        <v>71.953912096482199</v>
      </c>
      <c r="R245" s="54">
        <f t="shared" si="105"/>
        <v>8.8031107970115379</v>
      </c>
      <c r="S245" s="54">
        <f t="shared" si="96"/>
        <v>126.7389505576662</v>
      </c>
      <c r="T245" s="54">
        <f t="shared" si="97"/>
        <v>53.980060197748273</v>
      </c>
      <c r="U245" s="54">
        <f t="shared" si="98"/>
        <v>72.758890359917913</v>
      </c>
      <c r="V245" s="54">
        <f t="shared" si="89"/>
        <v>529.12988302192048</v>
      </c>
      <c r="W245" s="54">
        <f t="shared" si="90"/>
        <v>1361.0357058406614</v>
      </c>
      <c r="X245" s="54">
        <f t="shared" si="91"/>
        <v>1834.5190304423745</v>
      </c>
      <c r="Y245" s="54">
        <f t="shared" si="99"/>
        <v>3195.5547362830357</v>
      </c>
      <c r="Z245" s="43">
        <f t="shared" si="106"/>
        <v>32.450000000000003</v>
      </c>
      <c r="AA245" s="54">
        <f t="shared" si="107"/>
        <v>23.842137175936056</v>
      </c>
      <c r="AB245" s="54">
        <f t="shared" si="100"/>
        <v>71.953912096482199</v>
      </c>
      <c r="AC245" s="54">
        <f t="shared" si="92"/>
        <v>23.842137175936056</v>
      </c>
    </row>
    <row r="246" spans="1:29" x14ac:dyDescent="0.25">
      <c r="A246" s="61">
        <f t="shared" si="93"/>
        <v>5.0587120674874839</v>
      </c>
      <c r="B246" s="43">
        <f t="shared" si="101"/>
        <v>592.5</v>
      </c>
      <c r="C246" s="42">
        <f t="shared" si="109"/>
        <v>203.52979999999997</v>
      </c>
      <c r="D246" s="51">
        <f t="shared" si="109"/>
        <v>800</v>
      </c>
      <c r="E246" s="56">
        <f t="shared" si="109"/>
        <v>0.2</v>
      </c>
      <c r="F246" s="57">
        <f t="shared" si="109"/>
        <v>980.23210993750001</v>
      </c>
      <c r="G246" s="58">
        <f t="shared" si="109"/>
        <v>2.6584931595742973E-4</v>
      </c>
      <c r="H246" s="58">
        <f t="shared" si="109"/>
        <v>4.3110319016750285E-4</v>
      </c>
      <c r="I246" s="48">
        <f t="shared" si="109"/>
        <v>203.52979999999997</v>
      </c>
      <c r="J246" s="49">
        <f t="shared" si="102"/>
        <v>3.2534631569785533E-2</v>
      </c>
      <c r="K246" s="50">
        <f t="shared" si="103"/>
        <v>5.0587120674874839</v>
      </c>
      <c r="L246" s="51">
        <f t="shared" si="85"/>
        <v>3796307.1625409094</v>
      </c>
      <c r="M246" s="49">
        <f t="shared" si="86"/>
        <v>1.9654350116398774E-2</v>
      </c>
      <c r="N246" s="43">
        <f t="shared" si="87"/>
        <v>9.6894587954106441</v>
      </c>
      <c r="O246" s="43">
        <f t="shared" si="88"/>
        <v>9.6894587954106441</v>
      </c>
      <c r="P246" s="52">
        <f t="shared" si="104"/>
        <v>44.559987964153969</v>
      </c>
      <c r="Q246" s="52">
        <f t="shared" si="95"/>
        <v>72.258801554518143</v>
      </c>
      <c r="R246" s="54">
        <f t="shared" si="105"/>
        <v>8.8031107970115379</v>
      </c>
      <c r="S246" s="54">
        <f t="shared" si="96"/>
        <v>127.39459631248185</v>
      </c>
      <c r="T246" s="54">
        <f t="shared" si="97"/>
        <v>54.249446759564613</v>
      </c>
      <c r="U246" s="54">
        <f t="shared" si="98"/>
        <v>73.145149552917246</v>
      </c>
      <c r="V246" s="54">
        <f t="shared" si="89"/>
        <v>531.77049660070088</v>
      </c>
      <c r="W246" s="54">
        <f t="shared" si="90"/>
        <v>1373.6238121812835</v>
      </c>
      <c r="X246" s="54">
        <f t="shared" si="91"/>
        <v>1852.0726970129685</v>
      </c>
      <c r="Y246" s="54">
        <f t="shared" si="99"/>
        <v>3225.696509194252</v>
      </c>
      <c r="Z246" s="43">
        <f t="shared" si="106"/>
        <v>32.587500000000006</v>
      </c>
      <c r="AA246" s="54">
        <f t="shared" si="107"/>
        <v>23.723744238425656</v>
      </c>
      <c r="AB246" s="54">
        <f t="shared" si="100"/>
        <v>72.258801554518143</v>
      </c>
      <c r="AC246" s="54">
        <f t="shared" si="92"/>
        <v>23.723744238425656</v>
      </c>
    </row>
    <row r="247" spans="1:29" x14ac:dyDescent="0.25">
      <c r="A247" s="61">
        <f t="shared" si="93"/>
        <v>5.0800568441435496</v>
      </c>
      <c r="B247" s="43">
        <f t="shared" si="101"/>
        <v>595</v>
      </c>
      <c r="C247" s="42">
        <f t="shared" si="109"/>
        <v>203.52979999999997</v>
      </c>
      <c r="D247" s="51">
        <f t="shared" si="109"/>
        <v>800</v>
      </c>
      <c r="E247" s="56">
        <f t="shared" si="109"/>
        <v>0.2</v>
      </c>
      <c r="F247" s="57">
        <f t="shared" si="109"/>
        <v>980.23210993750001</v>
      </c>
      <c r="G247" s="58">
        <f t="shared" si="109"/>
        <v>2.6584931595742973E-4</v>
      </c>
      <c r="H247" s="58">
        <f t="shared" si="109"/>
        <v>4.3110319016750285E-4</v>
      </c>
      <c r="I247" s="48">
        <f t="shared" si="109"/>
        <v>203.52979999999997</v>
      </c>
      <c r="J247" s="49">
        <f t="shared" si="102"/>
        <v>3.2534631569785533E-2</v>
      </c>
      <c r="K247" s="50">
        <f t="shared" si="103"/>
        <v>5.0800568441435496</v>
      </c>
      <c r="L247" s="51">
        <f t="shared" si="85"/>
        <v>3812325.3362225173</v>
      </c>
      <c r="M247" s="49">
        <f t="shared" si="86"/>
        <v>1.9653892793158961E-2</v>
      </c>
      <c r="N247" s="43">
        <f t="shared" si="87"/>
        <v>9.7711715218317465</v>
      </c>
      <c r="O247" s="43">
        <f t="shared" si="88"/>
        <v>9.7711715218317465</v>
      </c>
      <c r="P247" s="52">
        <f t="shared" si="104"/>
        <v>44.748004791006949</v>
      </c>
      <c r="Q247" s="52">
        <f t="shared" si="95"/>
        <v>72.563691012554088</v>
      </c>
      <c r="R247" s="54">
        <f t="shared" si="105"/>
        <v>8.8031107970115379</v>
      </c>
      <c r="S247" s="54">
        <f t="shared" si="96"/>
        <v>128.050928050213</v>
      </c>
      <c r="T247" s="54">
        <f t="shared" si="97"/>
        <v>54.519176312838695</v>
      </c>
      <c r="U247" s="54">
        <f t="shared" si="98"/>
        <v>73.531751737374293</v>
      </c>
      <c r="V247" s="54">
        <f t="shared" si="89"/>
        <v>534.41447229188441</v>
      </c>
      <c r="W247" s="54">
        <f t="shared" si="90"/>
        <v>1386.2782011170523</v>
      </c>
      <c r="X247" s="54">
        <f t="shared" si="91"/>
        <v>1869.7176189631496</v>
      </c>
      <c r="Y247" s="54">
        <f t="shared" si="99"/>
        <v>3255.9958200802021</v>
      </c>
      <c r="Z247" s="43">
        <f t="shared" si="106"/>
        <v>32.725000000000001</v>
      </c>
      <c r="AA247" s="54">
        <f t="shared" si="107"/>
        <v>23.606372785513361</v>
      </c>
      <c r="AB247" s="54">
        <f t="shared" si="100"/>
        <v>72.563691012554088</v>
      </c>
      <c r="AC247" s="54">
        <f t="shared" si="92"/>
        <v>23.606372785513361</v>
      </c>
    </row>
    <row r="248" spans="1:29" x14ac:dyDescent="0.25">
      <c r="A248" s="61">
        <f t="shared" si="93"/>
        <v>5.1014016207996145</v>
      </c>
      <c r="B248" s="43">
        <f t="shared" si="101"/>
        <v>597.5</v>
      </c>
      <c r="C248" s="42">
        <f t="shared" si="109"/>
        <v>203.52979999999997</v>
      </c>
      <c r="D248" s="51">
        <f t="shared" si="109"/>
        <v>800</v>
      </c>
      <c r="E248" s="56">
        <f t="shared" si="109"/>
        <v>0.2</v>
      </c>
      <c r="F248" s="57">
        <f t="shared" si="109"/>
        <v>980.23210993750001</v>
      </c>
      <c r="G248" s="58">
        <f t="shared" si="109"/>
        <v>2.6584931595742973E-4</v>
      </c>
      <c r="H248" s="58">
        <f t="shared" si="109"/>
        <v>4.3110319016750285E-4</v>
      </c>
      <c r="I248" s="48">
        <f t="shared" si="109"/>
        <v>203.52979999999997</v>
      </c>
      <c r="J248" s="49">
        <f t="shared" si="102"/>
        <v>3.2534631569785533E-2</v>
      </c>
      <c r="K248" s="50">
        <f t="shared" si="103"/>
        <v>5.1014016207996145</v>
      </c>
      <c r="L248" s="51">
        <f t="shared" si="85"/>
        <v>3828343.5099041243</v>
      </c>
      <c r="M248" s="49">
        <f t="shared" si="86"/>
        <v>1.9653439078901082E-2</v>
      </c>
      <c r="N248" s="43">
        <f t="shared" si="87"/>
        <v>9.8532272392494455</v>
      </c>
      <c r="O248" s="43">
        <f t="shared" si="88"/>
        <v>9.8532272392494455</v>
      </c>
      <c r="P248" s="52">
        <f t="shared" si="104"/>
        <v>44.936021617859907</v>
      </c>
      <c r="Q248" s="52">
        <f t="shared" si="95"/>
        <v>72.868580470590018</v>
      </c>
      <c r="R248" s="54">
        <f t="shared" si="105"/>
        <v>8.8031107970115379</v>
      </c>
      <c r="S248" s="54">
        <f t="shared" si="96"/>
        <v>128.70794576993728</v>
      </c>
      <c r="T248" s="54">
        <f t="shared" si="97"/>
        <v>54.789248857109357</v>
      </c>
      <c r="U248" s="54">
        <f t="shared" si="98"/>
        <v>73.918696912827926</v>
      </c>
      <c r="V248" s="54">
        <f t="shared" si="89"/>
        <v>537.06181009095064</v>
      </c>
      <c r="W248" s="54">
        <f t="shared" si="90"/>
        <v>1398.9989825693522</v>
      </c>
      <c r="X248" s="54">
        <f t="shared" si="91"/>
        <v>1887.4539062143026</v>
      </c>
      <c r="Y248" s="54">
        <f t="shared" si="99"/>
        <v>3286.452888783655</v>
      </c>
      <c r="Z248" s="43">
        <f t="shared" si="106"/>
        <v>32.862499999999997</v>
      </c>
      <c r="AA248" s="54">
        <f t="shared" si="107"/>
        <v>23.490009935279502</v>
      </c>
      <c r="AB248" s="54">
        <f t="shared" si="100"/>
        <v>72.868580470590018</v>
      </c>
      <c r="AC248" s="54">
        <f t="shared" si="92"/>
        <v>23.490009935279502</v>
      </c>
    </row>
    <row r="249" spans="1:29" x14ac:dyDescent="0.25">
      <c r="A249" s="61">
        <f t="shared" si="93"/>
        <v>5.1227463974556802</v>
      </c>
      <c r="B249" s="43">
        <f t="shared" si="101"/>
        <v>600</v>
      </c>
      <c r="C249" s="42">
        <f t="shared" si="109"/>
        <v>203.52979999999997</v>
      </c>
      <c r="D249" s="51">
        <f t="shared" si="109"/>
        <v>800</v>
      </c>
      <c r="E249" s="56">
        <f t="shared" si="109"/>
        <v>0.2</v>
      </c>
      <c r="F249" s="57">
        <f t="shared" si="109"/>
        <v>980.23210993750001</v>
      </c>
      <c r="G249" s="58">
        <f t="shared" si="109"/>
        <v>2.6584931595742973E-4</v>
      </c>
      <c r="H249" s="58">
        <f t="shared" si="109"/>
        <v>4.3110319016750285E-4</v>
      </c>
      <c r="I249" s="48">
        <f t="shared" si="109"/>
        <v>203.52979999999997</v>
      </c>
      <c r="J249" s="49">
        <f t="shared" si="102"/>
        <v>3.2534631569785533E-2</v>
      </c>
      <c r="K249" s="50">
        <f t="shared" si="103"/>
        <v>5.1227463974556802</v>
      </c>
      <c r="L249" s="51">
        <f t="shared" si="85"/>
        <v>3844361.6835857313</v>
      </c>
      <c r="M249" s="49">
        <f t="shared" si="86"/>
        <v>1.9652988930321656E-2</v>
      </c>
      <c r="N249" s="43">
        <f t="shared" si="87"/>
        <v>9.9356259472063595</v>
      </c>
      <c r="O249" s="43">
        <f t="shared" si="88"/>
        <v>9.9356259472063595</v>
      </c>
      <c r="P249" s="52">
        <f t="shared" si="104"/>
        <v>45.124038444712887</v>
      </c>
      <c r="Q249" s="52">
        <f t="shared" si="95"/>
        <v>73.173469928625977</v>
      </c>
      <c r="R249" s="54">
        <f t="shared" si="105"/>
        <v>8.8031107970115379</v>
      </c>
      <c r="S249" s="54">
        <f t="shared" si="96"/>
        <v>129.36564947074004</v>
      </c>
      <c r="T249" s="54">
        <f t="shared" si="97"/>
        <v>55.059664391919249</v>
      </c>
      <c r="U249" s="54">
        <f t="shared" si="98"/>
        <v>74.305985078820797</v>
      </c>
      <c r="V249" s="54">
        <f t="shared" si="89"/>
        <v>539.71250999341646</v>
      </c>
      <c r="W249" s="54">
        <f t="shared" si="90"/>
        <v>1411.7862664594679</v>
      </c>
      <c r="X249" s="54">
        <f t="shared" si="91"/>
        <v>1905.2816686877127</v>
      </c>
      <c r="Y249" s="54">
        <f t="shared" si="99"/>
        <v>3317.0679351471808</v>
      </c>
      <c r="Z249" s="43">
        <f t="shared" si="106"/>
        <v>33</v>
      </c>
      <c r="AA249" s="54">
        <f t="shared" si="107"/>
        <v>23.374643020688019</v>
      </c>
      <c r="AB249" s="54">
        <f t="shared" si="100"/>
        <v>73.173469928625977</v>
      </c>
      <c r="AC249" s="54">
        <f t="shared" si="92"/>
        <v>23.374643020688019</v>
      </c>
    </row>
    <row r="250" spans="1:29" x14ac:dyDescent="0.25">
      <c r="B250" s="43"/>
      <c r="C250" s="42"/>
      <c r="D250" s="51"/>
      <c r="E250" s="56"/>
      <c r="F250" s="57"/>
      <c r="G250" s="58"/>
      <c r="H250" s="58"/>
      <c r="I250" s="48"/>
      <c r="J250" s="49"/>
      <c r="K250" s="50"/>
      <c r="L250" s="51"/>
      <c r="M250" s="49"/>
      <c r="N250" s="43"/>
      <c r="O250" s="43"/>
      <c r="P250" s="52"/>
      <c r="Q250" s="52"/>
      <c r="R250" s="54"/>
      <c r="S250" s="54"/>
      <c r="T250" s="54"/>
      <c r="U250" s="54"/>
      <c r="V250" s="54"/>
      <c r="W250" s="54"/>
      <c r="X250" s="54"/>
      <c r="Y250" s="54"/>
      <c r="Z250" s="43"/>
      <c r="AA250" s="54"/>
      <c r="AB250" s="54"/>
      <c r="AC250" s="54"/>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17</vt:i4>
      </vt:variant>
    </vt:vector>
  </HeadingPairs>
  <TitlesOfParts>
    <vt:vector size="26" baseType="lpstr">
      <vt:lpstr>Blad1</vt:lpstr>
      <vt:lpstr>Introduction</vt:lpstr>
      <vt:lpstr>Energy Prod &amp; Cons</vt:lpstr>
      <vt:lpstr>Slimhole design</vt:lpstr>
      <vt:lpstr>Tubing</vt:lpstr>
      <vt:lpstr>Flow section 1 prod</vt:lpstr>
      <vt:lpstr>Flow section 2</vt:lpstr>
      <vt:lpstr>Flow calc screen</vt:lpstr>
      <vt:lpstr>Flow section 1 inj</vt:lpstr>
      <vt:lpstr>'Slimhole design'!Afdrukbereik</vt:lpstr>
      <vt:lpstr>Casings</vt:lpstr>
      <vt:lpstr>OD_0</vt:lpstr>
      <vt:lpstr>OD_10.73</vt:lpstr>
      <vt:lpstr>OD_10.75</vt:lpstr>
      <vt:lpstr>OD_11.75</vt:lpstr>
      <vt:lpstr>OD_13.38</vt:lpstr>
      <vt:lpstr>OD_14.0</vt:lpstr>
      <vt:lpstr>OD_16.0</vt:lpstr>
      <vt:lpstr>OD_4.5</vt:lpstr>
      <vt:lpstr>OD_5.0</vt:lpstr>
      <vt:lpstr>OD_5.5</vt:lpstr>
      <vt:lpstr>OD_6.63</vt:lpstr>
      <vt:lpstr>OD_7.0</vt:lpstr>
      <vt:lpstr>OD_7.63</vt:lpstr>
      <vt:lpstr>OD_8.63</vt:lpstr>
      <vt:lpstr>OD_9.63</vt:lpstr>
    </vt:vector>
  </TitlesOfParts>
  <Company>IF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nwillemsen</dc:creator>
  <cp:lastModifiedBy>Bas Pittens</cp:lastModifiedBy>
  <cp:lastPrinted>2017-05-18T11:37:08Z</cp:lastPrinted>
  <dcterms:created xsi:type="dcterms:W3CDTF">2016-01-13T14:13:28Z</dcterms:created>
  <dcterms:modified xsi:type="dcterms:W3CDTF">2018-12-05T11:34:02Z</dcterms:modified>
</cp:coreProperties>
</file>